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filterPrivacy="1" defaultThemeVersion="124226"/>
  <xr:revisionPtr revIDLastSave="0" documentId="13_ncr:1_{826AE6A9-A6C8-4B3A-B307-C03634163284}" xr6:coauthVersionLast="43" xr6:coauthVersionMax="43" xr10:uidLastSave="{00000000-0000-0000-0000-000000000000}"/>
  <bookViews>
    <workbookView xWindow="-120" yWindow="-120" windowWidth="29040" windowHeight="15840" tabRatio="875" xr2:uid="{00000000-000D-0000-FFFF-FFFF00000000}"/>
  </bookViews>
  <sheets>
    <sheet name="表3 环境保护税申报情况" sheetId="23" r:id="rId1"/>
    <sheet name="表8  主要环保设备运行情况" sheetId="19" r:id="rId2"/>
    <sheet name="小时均值超标说明" sheetId="24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8" i="23" l="1"/>
  <c r="L8" i="23" l="1"/>
  <c r="L7" i="23"/>
  <c r="L6" i="23"/>
  <c r="L5" i="23"/>
  <c r="I79" i="19" l="1"/>
  <c r="K8" i="23" l="1"/>
  <c r="K7" i="23"/>
  <c r="K6" i="23"/>
  <c r="K5" i="23"/>
  <c r="J13" i="23" l="1"/>
  <c r="J8" i="23"/>
  <c r="J7" i="23"/>
  <c r="J6" i="23"/>
  <c r="J5" i="23"/>
  <c r="I5" i="23"/>
  <c r="I13" i="23"/>
  <c r="G13" i="23"/>
  <c r="G8" i="23"/>
  <c r="G7" i="23"/>
  <c r="G6" i="23"/>
  <c r="G5" i="23"/>
  <c r="I8" i="23"/>
  <c r="I7" i="23"/>
  <c r="I6" i="23"/>
  <c r="H8" i="23" l="1"/>
  <c r="H7" i="23"/>
  <c r="H13" i="23"/>
  <c r="H6" i="23"/>
  <c r="H5" i="23"/>
  <c r="Y5" i="23" l="1"/>
  <c r="X5" i="23"/>
  <c r="X8" i="23" s="1"/>
  <c r="Y8" i="23"/>
  <c r="H40" i="23" l="1"/>
  <c r="H41" i="23"/>
  <c r="H42" i="23"/>
  <c r="H43" i="23"/>
  <c r="S9" i="23"/>
  <c r="S10" i="23"/>
  <c r="S11" i="23"/>
  <c r="S12" i="23"/>
  <c r="S14" i="23"/>
  <c r="S15" i="23"/>
  <c r="S16" i="23"/>
  <c r="S8" i="23" l="1"/>
  <c r="T8" i="23" s="1"/>
  <c r="S13" i="23"/>
  <c r="S7" i="23"/>
  <c r="T7" i="23" s="1"/>
  <c r="S6" i="23"/>
  <c r="T6" i="23" s="1"/>
  <c r="S5" i="23"/>
  <c r="T5" i="23" s="1"/>
  <c r="R40" i="23" l="1"/>
  <c r="R42" i="23"/>
  <c r="R43" i="23"/>
  <c r="R48" i="23"/>
  <c r="R49" i="23"/>
  <c r="R41" i="23"/>
  <c r="R53" i="23" l="1"/>
  <c r="Q42" i="23"/>
  <c r="Q40" i="23"/>
  <c r="P48" i="23"/>
  <c r="Q48" i="23"/>
  <c r="P49" i="23"/>
  <c r="Q49" i="23"/>
  <c r="P40" i="23"/>
  <c r="P41" i="23"/>
  <c r="Q41" i="23"/>
  <c r="P42" i="23"/>
  <c r="P43" i="23"/>
  <c r="Q43" i="23"/>
  <c r="P53" i="23" l="1"/>
  <c r="Q53" i="23"/>
  <c r="O40" i="23"/>
  <c r="O41" i="23"/>
  <c r="O42" i="23"/>
  <c r="O43" i="23"/>
  <c r="O48" i="23"/>
  <c r="O49" i="23"/>
  <c r="O53" i="23" l="1"/>
  <c r="M24" i="19"/>
  <c r="M29" i="19"/>
  <c r="M6" i="19"/>
  <c r="M27" i="19" s="1"/>
  <c r="M8" i="19"/>
  <c r="N40" i="23"/>
  <c r="N41" i="23"/>
  <c r="N42" i="23"/>
  <c r="N43" i="23"/>
  <c r="N48" i="23"/>
  <c r="N49" i="23"/>
  <c r="N53" i="23" l="1"/>
  <c r="M22" i="19"/>
  <c r="L6" i="19" l="1"/>
  <c r="L16" i="19" s="1"/>
  <c r="L17" i="19" s="1"/>
  <c r="M49" i="23"/>
  <c r="M48" i="23"/>
  <c r="L22" i="19" l="1"/>
  <c r="L33" i="19" s="1"/>
  <c r="L27" i="19"/>
  <c r="L66" i="19"/>
  <c r="K87" i="19" l="1"/>
  <c r="K31" i="19"/>
  <c r="K30" i="19"/>
  <c r="K34" i="19"/>
  <c r="K25" i="19"/>
  <c r="K6" i="19"/>
  <c r="K16" i="19" s="1"/>
  <c r="K17" i="19" s="1"/>
  <c r="K24" i="19" l="1"/>
  <c r="L49" i="23"/>
  <c r="L48" i="23"/>
  <c r="K22" i="19"/>
  <c r="K27" i="19"/>
  <c r="K29" i="19"/>
  <c r="K8" i="19"/>
  <c r="K32" i="19" l="1"/>
  <c r="J65" i="19" l="1"/>
  <c r="J29" i="19"/>
  <c r="J24" i="19"/>
  <c r="G16" i="19"/>
  <c r="G17" i="19" s="1"/>
  <c r="H16" i="19"/>
  <c r="H17" i="19" s="1"/>
  <c r="J8" i="19" l="1"/>
  <c r="J6" i="19"/>
  <c r="J22" i="19" l="1"/>
  <c r="J32" i="19" s="1"/>
  <c r="J16" i="19"/>
  <c r="J17" i="19" s="1"/>
  <c r="J27" i="19"/>
  <c r="K48" i="23"/>
  <c r="K49" i="23"/>
  <c r="K40" i="23"/>
  <c r="K41" i="23"/>
  <c r="K42" i="23"/>
  <c r="K43" i="23" l="1"/>
  <c r="K53" i="23" s="1"/>
  <c r="I30" i="19"/>
  <c r="I29" i="19"/>
  <c r="I24" i="19"/>
  <c r="I8" i="19"/>
  <c r="I6" i="19"/>
  <c r="I16" i="19" s="1"/>
  <c r="I17" i="19" s="1"/>
  <c r="J48" i="23"/>
  <c r="J49" i="23"/>
  <c r="J42" i="23"/>
  <c r="J43" i="23"/>
  <c r="J41" i="23" l="1"/>
  <c r="I27" i="19"/>
  <c r="J40" i="23"/>
  <c r="I22" i="19"/>
  <c r="I32" i="19" s="1"/>
  <c r="H34" i="19"/>
  <c r="H24" i="19" s="1"/>
  <c r="H27" i="19"/>
  <c r="H22" i="19"/>
  <c r="I44" i="23"/>
  <c r="I45" i="23"/>
  <c r="I46" i="23"/>
  <c r="I47" i="23"/>
  <c r="I48" i="23"/>
  <c r="I49" i="23"/>
  <c r="H44" i="23"/>
  <c r="H45" i="23"/>
  <c r="H46" i="23"/>
  <c r="H47" i="23"/>
  <c r="H48" i="23"/>
  <c r="H49" i="23"/>
  <c r="J53" i="23" l="1"/>
  <c r="H53" i="23"/>
  <c r="I41" i="23"/>
  <c r="I43" i="23"/>
  <c r="I40" i="23"/>
  <c r="I42" i="23"/>
  <c r="H8" i="19"/>
  <c r="H29" i="19"/>
  <c r="H32" i="19" s="1"/>
  <c r="G29" i="19"/>
  <c r="G24" i="19"/>
  <c r="G22" i="19"/>
  <c r="G27" i="19" s="1"/>
  <c r="G8" i="19"/>
  <c r="G32" i="19" l="1"/>
  <c r="I53" i="23"/>
  <c r="F34" i="19"/>
  <c r="F29" i="19" s="1"/>
  <c r="F25" i="19"/>
  <c r="F6" i="19"/>
  <c r="F22" i="19" s="1"/>
  <c r="F27" i="19" s="1"/>
  <c r="F65" i="19"/>
  <c r="F24" i="19" l="1"/>
  <c r="F8" i="19"/>
  <c r="F32" i="19"/>
  <c r="F16" i="19"/>
  <c r="F17" i="19" s="1"/>
  <c r="H71" i="23"/>
  <c r="I71" i="23"/>
  <c r="J71" i="23"/>
  <c r="K71" i="23"/>
  <c r="L71" i="23"/>
  <c r="M71" i="23"/>
  <c r="G71" i="23"/>
  <c r="G49" i="23" l="1"/>
  <c r="G48" i="23"/>
  <c r="G46" i="23"/>
  <c r="S46" i="23" s="1"/>
  <c r="G47" i="23"/>
  <c r="S47" i="23" s="1"/>
  <c r="G41" i="23"/>
  <c r="G42" i="23"/>
  <c r="G43" i="23"/>
  <c r="G45" i="23"/>
  <c r="S45" i="23" s="1"/>
  <c r="G44" i="23"/>
  <c r="S44" i="23" s="1"/>
  <c r="G40" i="23"/>
  <c r="G53" i="23" l="1"/>
  <c r="R62" i="19"/>
  <c r="R63" i="19"/>
  <c r="R64" i="19"/>
  <c r="R65" i="19"/>
  <c r="R66" i="19"/>
  <c r="R67" i="19"/>
  <c r="R68" i="19"/>
  <c r="R69" i="19"/>
  <c r="R70" i="19"/>
  <c r="R71" i="19"/>
  <c r="R72" i="19"/>
  <c r="R73" i="19"/>
  <c r="R74" i="19"/>
  <c r="R75" i="19"/>
  <c r="R76" i="19"/>
  <c r="R77" i="19"/>
  <c r="R78" i="19"/>
  <c r="R79" i="19"/>
  <c r="R80" i="19"/>
  <c r="R81" i="19"/>
  <c r="R82" i="19"/>
  <c r="R83" i="19"/>
  <c r="R84" i="19"/>
  <c r="R85" i="19"/>
  <c r="R86" i="19"/>
  <c r="R87" i="19"/>
  <c r="R88" i="19"/>
  <c r="R89" i="19"/>
  <c r="R90" i="19"/>
  <c r="R91" i="19"/>
  <c r="R92" i="19"/>
  <c r="R93" i="19"/>
  <c r="R94" i="19"/>
  <c r="R95" i="19"/>
  <c r="R96" i="19"/>
  <c r="R97" i="19"/>
  <c r="R98" i="19"/>
  <c r="R99" i="19"/>
  <c r="R100" i="19"/>
  <c r="R101" i="19"/>
  <c r="R102" i="19"/>
  <c r="R103" i="19"/>
  <c r="R104" i="19"/>
  <c r="R105" i="19"/>
  <c r="R106" i="19"/>
  <c r="R107" i="19"/>
  <c r="R108" i="19"/>
  <c r="R109" i="19"/>
  <c r="R110" i="19"/>
  <c r="R111" i="19"/>
  <c r="R112" i="19"/>
  <c r="R113" i="19"/>
  <c r="R114" i="19"/>
  <c r="R115" i="19"/>
  <c r="R116" i="19"/>
  <c r="R117" i="19"/>
  <c r="R118" i="19"/>
  <c r="R119" i="19"/>
  <c r="R120" i="19"/>
  <c r="R121" i="19"/>
  <c r="R122" i="19"/>
  <c r="R123" i="19"/>
  <c r="R124" i="19"/>
  <c r="R125" i="19"/>
  <c r="R126" i="19"/>
  <c r="R127" i="19"/>
  <c r="R128" i="19"/>
  <c r="R129" i="19"/>
  <c r="R130" i="19"/>
  <c r="R131" i="19"/>
  <c r="R132" i="19"/>
  <c r="R133" i="19"/>
  <c r="R134" i="19"/>
  <c r="R135" i="19"/>
  <c r="R136" i="19"/>
  <c r="R137" i="19"/>
  <c r="R138" i="19"/>
  <c r="R139" i="19"/>
  <c r="R140" i="19"/>
  <c r="R141" i="19"/>
  <c r="R142" i="19"/>
  <c r="R143" i="19"/>
  <c r="R144" i="19"/>
  <c r="R61" i="19"/>
  <c r="G145" i="19"/>
  <c r="H145" i="19"/>
  <c r="I145" i="19"/>
  <c r="J145" i="19"/>
  <c r="K145" i="19"/>
  <c r="L145" i="19"/>
  <c r="M145" i="19"/>
  <c r="N145" i="19"/>
  <c r="O145" i="19"/>
  <c r="P145" i="19"/>
  <c r="Q145" i="19"/>
  <c r="F145" i="19"/>
  <c r="R145" i="19" l="1"/>
  <c r="S52" i="23"/>
  <c r="S48" i="23"/>
  <c r="S49" i="23"/>
  <c r="S50" i="23"/>
  <c r="S51" i="23"/>
  <c r="Q33" i="19" l="1"/>
  <c r="P33" i="19"/>
  <c r="O33" i="19"/>
  <c r="N33" i="19"/>
  <c r="M33" i="19"/>
  <c r="Q32" i="19"/>
  <c r="P32" i="19"/>
  <c r="O32" i="19"/>
  <c r="N32" i="19"/>
  <c r="M32" i="19"/>
  <c r="M17" i="19"/>
  <c r="N17" i="19"/>
  <c r="O17" i="19"/>
  <c r="P17" i="19"/>
  <c r="Q17" i="19"/>
  <c r="M16" i="19"/>
  <c r="N16" i="19"/>
  <c r="O16" i="19"/>
  <c r="P16" i="19"/>
  <c r="Q16" i="19"/>
  <c r="L41" i="23" l="1"/>
  <c r="L43" i="23"/>
  <c r="L42" i="23"/>
  <c r="L40" i="23"/>
  <c r="L53" i="23" l="1"/>
  <c r="L34" i="19" l="1"/>
  <c r="M43" i="23" l="1"/>
  <c r="S43" i="23" s="1"/>
  <c r="L29" i="19"/>
  <c r="L32" i="19" s="1"/>
  <c r="L24" i="19"/>
  <c r="L8" i="19"/>
  <c r="M42" i="23"/>
  <c r="S42" i="23" s="1"/>
  <c r="M41" i="23" l="1"/>
  <c r="S41" i="23" s="1"/>
  <c r="M40" i="23"/>
  <c r="M53" i="23" l="1"/>
  <c r="S53" i="23" s="1"/>
  <c r="S40" i="2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作者</author>
  </authors>
  <commentList>
    <comment ref="G31" authorId="0" shapeId="0" xr:uid="{00000000-0006-0000-0000-000001000000}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减半</t>
        </r>
      </text>
    </comment>
    <comment ref="D35" authorId="0" shapeId="0" xr:uid="{00000000-0006-0000-0000-000002000000}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分别按照环境保护税要求，按超标分贝数计算核算。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作者</author>
  </authors>
  <commentList>
    <comment ref="G55" authorId="0" shapeId="0" xr:uid="{00000000-0006-0000-0100-000001000000}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更换</t>
        </r>
        <r>
          <rPr>
            <sz val="9"/>
            <color indexed="81"/>
            <rFont val="Tahoma"/>
            <family val="2"/>
          </rPr>
          <t>2#</t>
        </r>
        <r>
          <rPr>
            <sz val="9"/>
            <color indexed="81"/>
            <rFont val="宋体"/>
            <family val="3"/>
            <charset val="134"/>
          </rPr>
          <t>泵</t>
        </r>
      </text>
    </comment>
    <comment ref="E61" authorId="0" shapeId="0" xr:uid="{00000000-0006-0000-0100-000002000000}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西安圣森包年维修</t>
        </r>
      </text>
    </comment>
    <comment ref="G61" authorId="0" shapeId="0" xr:uid="{00000000-0006-0000-0100-000003000000}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电收尘外委维修。</t>
        </r>
      </text>
    </comment>
    <comment ref="F65" authorId="0" shapeId="0" xr:uid="{00000000-0006-0000-0100-000004000000}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更换</t>
        </r>
        <r>
          <rPr>
            <sz val="9"/>
            <color indexed="81"/>
            <rFont val="Tahoma"/>
            <family val="2"/>
          </rPr>
          <t>24</t>
        </r>
        <r>
          <rPr>
            <sz val="9"/>
            <color indexed="81"/>
            <rFont val="宋体"/>
            <family val="3"/>
            <charset val="134"/>
          </rPr>
          <t>个滤袋</t>
        </r>
        <r>
          <rPr>
            <sz val="9"/>
            <color indexed="81"/>
            <rFont val="Tahoma"/>
            <family val="2"/>
          </rPr>
          <t>+</t>
        </r>
        <r>
          <rPr>
            <sz val="9"/>
            <color indexed="81"/>
            <rFont val="宋体"/>
            <family val="3"/>
            <charset val="134"/>
          </rPr>
          <t>人工（含喷吹维护</t>
        </r>
      </text>
    </comment>
    <comment ref="I79" authorId="0" shapeId="0" xr:uid="{00000000-0006-0000-0100-000005000000}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收尘器爆炸2次</t>
        </r>
      </text>
    </comment>
    <comment ref="K87" authorId="0" shapeId="0" xr:uid="{00000000-0006-0000-0100-000006000000}">
      <text>
        <r>
          <rPr>
            <b/>
            <sz val="9"/>
            <color indexed="81"/>
            <rFont val="宋体"/>
            <family val="3"/>
            <charset val="134"/>
          </rPr>
          <t>jz:更换收尘器滤袋。</t>
        </r>
      </text>
    </comment>
    <comment ref="N87" authorId="0" shapeId="0" xr:uid="{00000000-0006-0000-0100-000007000000}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更换袋子</t>
        </r>
      </text>
    </comment>
    <comment ref="F97" authorId="0" shapeId="0" xr:uid="{00000000-0006-0000-0100-000008000000}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均化库顶收尘器糊袋全更换。</t>
        </r>
      </text>
    </comment>
    <comment ref="G97" authorId="0" shapeId="0" xr:uid="{00000000-0006-0000-0100-000009000000}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熟料输送</t>
        </r>
        <r>
          <rPr>
            <sz val="9"/>
            <color indexed="81"/>
            <rFont val="Tahoma"/>
            <family val="2"/>
          </rPr>
          <t>06</t>
        </r>
        <r>
          <rPr>
            <sz val="9"/>
            <color indexed="81"/>
            <rFont val="宋体"/>
            <family val="3"/>
            <charset val="134"/>
          </rPr>
          <t>、</t>
        </r>
        <r>
          <rPr>
            <sz val="9"/>
            <color indexed="81"/>
            <rFont val="Tahoma"/>
            <family val="2"/>
          </rPr>
          <t>07</t>
        </r>
        <r>
          <rPr>
            <sz val="9"/>
            <color indexed="81"/>
            <rFont val="宋体"/>
            <family val="3"/>
            <charset val="134"/>
          </rPr>
          <t>皮带收尘器更换滤袋</t>
        </r>
      </text>
    </comment>
    <comment ref="I99" authorId="0" shapeId="0" xr:uid="{00000000-0006-0000-0100-00000A000000}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配料仓顶、</t>
        </r>
        <r>
          <rPr>
            <sz val="9"/>
            <color indexed="81"/>
            <rFont val="Tahoma"/>
            <family val="2"/>
          </rPr>
          <t>07</t>
        </r>
        <r>
          <rPr>
            <sz val="9"/>
            <color indexed="81"/>
            <rFont val="宋体"/>
            <family val="3"/>
            <charset val="134"/>
          </rPr>
          <t>皮带更换滤袋</t>
        </r>
      </text>
    </comment>
    <comment ref="J99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jiangzhi</t>
        </r>
        <r>
          <rPr>
            <b/>
            <sz val="9"/>
            <color indexed="81"/>
            <rFont val="宋体"/>
            <family val="3"/>
            <charset val="134"/>
          </rPr>
          <t>：
均化库顶收尘器</t>
        </r>
      </text>
    </comment>
    <comment ref="K99" authorId="0" shapeId="0" xr:uid="{00000000-0006-0000-0100-00000C000000}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3#磨熟料配料站收尘器，更换滤袋，修复导风板。</t>
        </r>
      </text>
    </comment>
    <comment ref="M99" authorId="0" shapeId="0" xr:uid="{00000000-0006-0000-0100-00000D000000}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骨料收尘更换滤袋</t>
        </r>
      </text>
    </comment>
  </commentList>
</comments>
</file>

<file path=xl/sharedStrings.xml><?xml version="1.0" encoding="utf-8"?>
<sst xmlns="http://schemas.openxmlformats.org/spreadsheetml/2006/main" count="881" uniqueCount="166">
  <si>
    <t>K1</t>
    <phoneticPr fontId="4" type="noConversion"/>
  </si>
  <si>
    <t>K1</t>
    <phoneticPr fontId="9" type="noConversion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</si>
  <si>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</si>
  <si>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</si>
  <si>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</si>
  <si>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</si>
  <si>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</si>
  <si>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</si>
  <si>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</si>
  <si>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</si>
  <si>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</si>
  <si>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</si>
  <si>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</si>
  <si>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t</t>
    <phoneticPr fontId="4" type="noConversion"/>
  </si>
  <si>
    <t>t</t>
    <phoneticPr fontId="4" type="noConversion"/>
  </si>
  <si>
    <t>%</t>
    <phoneticPr fontId="4" type="noConversion"/>
  </si>
  <si>
    <t>L/h</t>
    <phoneticPr fontId="4" type="noConversion"/>
  </si>
  <si>
    <t>其他</t>
    <phoneticPr fontId="4" type="noConversion"/>
  </si>
  <si>
    <t>K2</t>
    <phoneticPr fontId="4" type="noConversion"/>
  </si>
  <si>
    <t>脱硫剂使用情况</t>
    <phoneticPr fontId="4" type="noConversion"/>
  </si>
  <si>
    <t>脱硫剂浓度</t>
  </si>
  <si>
    <t>脱硝剂使用情况</t>
    <phoneticPr fontId="4" type="noConversion"/>
  </si>
  <si>
    <t>单位</t>
    <phoneticPr fontId="4" type="noConversion"/>
  </si>
  <si>
    <t>1月</t>
    <phoneticPr fontId="4" type="noConversion"/>
  </si>
  <si>
    <t>脱硝剂类型</t>
    <phoneticPr fontId="4" type="noConversion"/>
  </si>
  <si>
    <t>熟料产量</t>
    <phoneticPr fontId="9" type="noConversion"/>
  </si>
  <si>
    <t>脱硝剂浓度</t>
    <phoneticPr fontId="9" type="noConversion"/>
  </si>
  <si>
    <t>月度平均流量</t>
    <phoneticPr fontId="9" type="noConversion"/>
  </si>
  <si>
    <t>月度使用量</t>
    <phoneticPr fontId="9" type="noConversion"/>
  </si>
  <si>
    <t>单价</t>
    <phoneticPr fontId="9" type="noConversion"/>
  </si>
  <si>
    <t>元/t</t>
    <phoneticPr fontId="4" type="noConversion"/>
  </si>
  <si>
    <t>累计</t>
    <phoneticPr fontId="4" type="noConversion"/>
  </si>
  <si>
    <t>吨熟料氨水使用量</t>
    <phoneticPr fontId="4" type="noConversion"/>
  </si>
  <si>
    <t>kg/t熟料</t>
    <phoneticPr fontId="4" type="noConversion"/>
  </si>
  <si>
    <t>吨熟料氨水成本</t>
    <phoneticPr fontId="4" type="noConversion"/>
  </si>
  <si>
    <t>元/t熟料</t>
    <phoneticPr fontId="4" type="noConversion"/>
  </si>
  <si>
    <t>单位</t>
    <phoneticPr fontId="4" type="noConversion"/>
  </si>
  <si>
    <t>1月</t>
    <phoneticPr fontId="4" type="noConversion"/>
  </si>
  <si>
    <t>吨熟料脱硫剂使用量</t>
    <phoneticPr fontId="4" type="noConversion"/>
  </si>
  <si>
    <t>吨熟料脱硫成本</t>
    <phoneticPr fontId="4" type="noConversion"/>
  </si>
  <si>
    <t>申报因子</t>
    <phoneticPr fontId="4" type="noConversion"/>
  </si>
  <si>
    <t>窑尾颗粒物</t>
    <phoneticPr fontId="4" type="noConversion"/>
  </si>
  <si>
    <t>其他一般排放口颗粒物</t>
    <phoneticPr fontId="4" type="noConversion"/>
  </si>
  <si>
    <t>1月</t>
    <phoneticPr fontId="4" type="noConversion"/>
  </si>
  <si>
    <t>SO2</t>
    <phoneticPr fontId="4" type="noConversion"/>
  </si>
  <si>
    <t>NOx</t>
    <phoneticPr fontId="4" type="noConversion"/>
  </si>
  <si>
    <t>无组织排放颗粒物</t>
    <phoneticPr fontId="4" type="noConversion"/>
  </si>
  <si>
    <t>一、污染物排放申报量</t>
    <phoneticPr fontId="4" type="noConversion"/>
  </si>
  <si>
    <t>厂界噪音超标分贝数（白天）</t>
    <phoneticPr fontId="4" type="noConversion"/>
  </si>
  <si>
    <t>厂界噪音超标分贝数（晚上）</t>
    <phoneticPr fontId="4" type="noConversion"/>
  </si>
  <si>
    <t>窑头颗粒物</t>
    <phoneticPr fontId="4" type="noConversion"/>
  </si>
  <si>
    <t>单位</t>
    <phoneticPr fontId="4" type="noConversion"/>
  </si>
  <si>
    <t>t</t>
    <phoneticPr fontId="4" type="noConversion"/>
  </si>
  <si>
    <t>dB</t>
    <phoneticPr fontId="4" type="noConversion"/>
  </si>
  <si>
    <t>二、污染物排放当量因子</t>
    <phoneticPr fontId="4" type="noConversion"/>
  </si>
  <si>
    <t>-</t>
    <phoneticPr fontId="4" type="noConversion"/>
  </si>
  <si>
    <t>三、污染物排放当量单价</t>
    <phoneticPr fontId="4" type="noConversion"/>
  </si>
  <si>
    <t>元/kg</t>
    <phoneticPr fontId="4" type="noConversion"/>
  </si>
  <si>
    <t>四、环境保护税申报金额</t>
    <phoneticPr fontId="4" type="noConversion"/>
  </si>
  <si>
    <t>元</t>
    <phoneticPr fontId="4" type="noConversion"/>
  </si>
  <si>
    <t>一、脱硝剂使用情况</t>
    <phoneticPr fontId="4" type="noConversion"/>
  </si>
  <si>
    <t>二、脱硫剂使用情况</t>
    <phoneticPr fontId="4" type="noConversion"/>
  </si>
  <si>
    <t>设备运行情况</t>
    <phoneticPr fontId="4" type="noConversion"/>
  </si>
  <si>
    <t>K1脱硝</t>
    <phoneticPr fontId="4" type="noConversion"/>
  </si>
  <si>
    <t>K2脱硝</t>
  </si>
  <si>
    <t>K1脱硫</t>
    <phoneticPr fontId="4" type="noConversion"/>
  </si>
  <si>
    <t>K2脱硫</t>
  </si>
  <si>
    <t>K1窑头</t>
    <phoneticPr fontId="4" type="noConversion"/>
  </si>
  <si>
    <t>K2窑头</t>
    <phoneticPr fontId="4" type="noConversion"/>
  </si>
  <si>
    <t>K1窑尾</t>
    <phoneticPr fontId="4" type="noConversion"/>
  </si>
  <si>
    <t>K2窑尾</t>
    <phoneticPr fontId="4" type="noConversion"/>
  </si>
  <si>
    <t>设施</t>
    <phoneticPr fontId="9" type="noConversion"/>
  </si>
  <si>
    <t>煤磨1</t>
    <phoneticPr fontId="4" type="noConversion"/>
  </si>
  <si>
    <t>煤磨2</t>
  </si>
  <si>
    <t>水泥磨1</t>
    <phoneticPr fontId="4" type="noConversion"/>
  </si>
  <si>
    <t>水泥磨2</t>
    <phoneticPr fontId="4" type="noConversion"/>
  </si>
  <si>
    <t>主要环保设备运行情况</t>
    <phoneticPr fontId="4" type="noConversion"/>
  </si>
  <si>
    <t>日期</t>
    <phoneticPr fontId="4" type="noConversion"/>
  </si>
  <si>
    <t>有组织排放口编号/无组织排放源</t>
    <phoneticPr fontId="4" type="noConversion"/>
  </si>
  <si>
    <t>计量单位</t>
    <phoneticPr fontId="4" type="noConversion"/>
  </si>
  <si>
    <t>排放浓度</t>
    <phoneticPr fontId="4" type="noConversion"/>
  </si>
  <si>
    <t>超标原因说明</t>
    <phoneticPr fontId="4" type="noConversion"/>
  </si>
  <si>
    <t>时间</t>
    <phoneticPr fontId="4" type="noConversion"/>
  </si>
  <si>
    <t>污染物种类</t>
    <phoneticPr fontId="4" type="noConversion"/>
  </si>
  <si>
    <t>窑尾颗粒物（烟尘）</t>
    <phoneticPr fontId="4" type="noConversion"/>
  </si>
  <si>
    <t>总缴纳量</t>
    <phoneticPr fontId="4" type="noConversion"/>
  </si>
  <si>
    <t>累计</t>
    <phoneticPr fontId="4" type="noConversion"/>
  </si>
  <si>
    <t>废水环境保护税缴纳量</t>
    <phoneticPr fontId="4" type="noConversion"/>
  </si>
  <si>
    <t>年度大修费用</t>
    <phoneticPr fontId="4" type="noConversion"/>
  </si>
  <si>
    <t>年度中修费用</t>
    <phoneticPr fontId="4" type="noConversion"/>
  </si>
  <si>
    <t>日常维护费用</t>
    <phoneticPr fontId="4" type="noConversion"/>
  </si>
  <si>
    <t>其他</t>
    <phoneticPr fontId="4" type="noConversion"/>
  </si>
  <si>
    <t>1月</t>
    <phoneticPr fontId="4" type="noConversion"/>
  </si>
  <si>
    <t>K1窑头收尘器</t>
    <phoneticPr fontId="4" type="noConversion"/>
  </si>
  <si>
    <t>K1窑尾收尘器</t>
    <phoneticPr fontId="4" type="noConversion"/>
  </si>
  <si>
    <t>K2窑头收尘器</t>
    <phoneticPr fontId="4" type="noConversion"/>
  </si>
  <si>
    <t>K2窑尾收尘器</t>
    <phoneticPr fontId="4" type="noConversion"/>
  </si>
  <si>
    <t>煤磨收尘器1</t>
    <phoneticPr fontId="4" type="noConversion"/>
  </si>
  <si>
    <t>煤磨收尘器2</t>
    <phoneticPr fontId="4" type="noConversion"/>
  </si>
  <si>
    <t>水泥磨收尘器1</t>
    <phoneticPr fontId="4" type="noConversion"/>
  </si>
  <si>
    <t>水泥磨收尘器2</t>
    <phoneticPr fontId="4" type="noConversion"/>
  </si>
  <si>
    <t>水泥磨收尘器3</t>
    <phoneticPr fontId="4" type="noConversion"/>
  </si>
  <si>
    <t>其他1</t>
    <phoneticPr fontId="4" type="noConversion"/>
  </si>
  <si>
    <t>其他2</t>
    <phoneticPr fontId="4" type="noConversion"/>
  </si>
  <si>
    <t>其他3</t>
    <phoneticPr fontId="4" type="noConversion"/>
  </si>
  <si>
    <t>六、除尘器运行成本（元）</t>
    <phoneticPr fontId="4" type="noConversion"/>
  </si>
  <si>
    <t>五、脱硫脱硝设施运行维护成本（指维护脱硫、脱硝设备发生的成本，不包含还原剂的使用成本）</t>
    <phoneticPr fontId="4" type="noConversion"/>
  </si>
  <si>
    <t>位置</t>
    <phoneticPr fontId="4" type="noConversion"/>
  </si>
  <si>
    <t>设施</t>
    <phoneticPr fontId="4" type="noConversion"/>
  </si>
  <si>
    <t>三、脱硫脱硝设备运行与维护情况（主要维护情况及维护时间）</t>
    <phoneticPr fontId="4" type="noConversion"/>
  </si>
  <si>
    <t>四、主要除尘设备运行与维护情况（主要维护情况及维护时间）</t>
    <phoneticPr fontId="4" type="noConversion"/>
  </si>
  <si>
    <t>其他4</t>
  </si>
  <si>
    <t>其他5</t>
  </si>
  <si>
    <t>其他6</t>
  </si>
  <si>
    <t>其他7</t>
  </si>
  <si>
    <t>其他8</t>
  </si>
  <si>
    <t>其他9</t>
  </si>
  <si>
    <t>其他10</t>
  </si>
  <si>
    <t>其他11</t>
  </si>
  <si>
    <t>其他12</t>
  </si>
  <si>
    <t>合计</t>
    <phoneticPr fontId="4" type="noConversion"/>
  </si>
  <si>
    <t>累计</t>
    <phoneticPr fontId="4" type="noConversion"/>
  </si>
  <si>
    <t>L/h</t>
    <phoneticPr fontId="4" type="noConversion"/>
  </si>
  <si>
    <t>元/t</t>
    <phoneticPr fontId="4" type="noConversion"/>
  </si>
  <si>
    <t>K1 SO2</t>
    <phoneticPr fontId="4" type="noConversion"/>
  </si>
  <si>
    <t>K1 NOx</t>
    <phoneticPr fontId="4" type="noConversion"/>
  </si>
  <si>
    <t>K2 窑头颗粒物</t>
    <phoneticPr fontId="4" type="noConversion"/>
  </si>
  <si>
    <t>K2 窑尾颗粒物</t>
    <phoneticPr fontId="4" type="noConversion"/>
  </si>
  <si>
    <t>K2 SO2</t>
    <phoneticPr fontId="4" type="noConversion"/>
  </si>
  <si>
    <t>K2 NOx</t>
    <phoneticPr fontId="4" type="noConversion"/>
  </si>
  <si>
    <t>K1 窑头颗粒物</t>
    <phoneticPr fontId="4" type="noConversion"/>
  </si>
  <si>
    <t>K1 窑尾颗粒物</t>
    <phoneticPr fontId="4" type="noConversion"/>
  </si>
  <si>
    <t>五、环境保护税缴纳/历史排污费缴纳情况（元）</t>
    <phoneticPr fontId="4" type="noConversion"/>
  </si>
  <si>
    <t>单位</t>
    <phoneticPr fontId="4" type="noConversion"/>
  </si>
  <si>
    <t>2018年一季度</t>
    <phoneticPr fontId="4" type="noConversion"/>
  </si>
  <si>
    <t>2018年二季度</t>
    <phoneticPr fontId="4" type="noConversion"/>
  </si>
  <si>
    <t>2018年三季度</t>
    <phoneticPr fontId="4" type="noConversion"/>
  </si>
  <si>
    <t>2018年四季度</t>
    <phoneticPr fontId="4" type="noConversion"/>
  </si>
  <si>
    <t>2017年全年</t>
    <phoneticPr fontId="4" type="noConversion"/>
  </si>
  <si>
    <t>2016年全年</t>
    <phoneticPr fontId="4" type="noConversion"/>
  </si>
  <si>
    <t>2015年全年</t>
    <phoneticPr fontId="4" type="noConversion"/>
  </si>
  <si>
    <t>环境保护税/排污费申报返还</t>
    <phoneticPr fontId="4" type="noConversion"/>
  </si>
  <si>
    <t>氨水</t>
    <phoneticPr fontId="4" type="noConversion"/>
  </si>
  <si>
    <t>外包检修</t>
    <phoneticPr fontId="4" type="noConversion"/>
  </si>
  <si>
    <t>更换滤袋</t>
    <phoneticPr fontId="4" type="noConversion"/>
  </si>
  <si>
    <t>水剂</t>
    <phoneticPr fontId="4" type="noConversion"/>
  </si>
  <si>
    <t>KG/h</t>
    <phoneticPr fontId="4" type="noConversion"/>
  </si>
  <si>
    <t>检查未发现问题</t>
    <phoneticPr fontId="4" type="noConversion"/>
  </si>
  <si>
    <t>K元</t>
    <phoneticPr fontId="4" type="noConversion"/>
  </si>
  <si>
    <t>DA11</t>
    <phoneticPr fontId="4" type="noConversion"/>
  </si>
  <si>
    <t>SO2</t>
    <phoneticPr fontId="4" type="noConversion"/>
  </si>
  <si>
    <t>mg/m3</t>
    <phoneticPr fontId="4" type="noConversion"/>
  </si>
  <si>
    <t>华新盐井公司废气污染物超标时段小时均值原因说明</t>
    <phoneticPr fontId="4" type="noConversion"/>
  </si>
  <si>
    <t>超标污染物种类</t>
    <phoneticPr fontId="4" type="noConversion"/>
  </si>
  <si>
    <t>立磨停机，在全力采取脱硫措施（增湿塔喷水、添加电石渣）的情况下在线SO2数据仍然冲高，约15分钟后恢复正常</t>
    <phoneticPr fontId="4" type="noConversion"/>
  </si>
  <si>
    <t>无</t>
    <phoneticPr fontId="4" type="noConversion"/>
  </si>
  <si>
    <t>正常</t>
    <phoneticPr fontId="4" type="noConversion"/>
  </si>
  <si>
    <t>合计</t>
    <phoneticPr fontId="4" type="noConversion"/>
  </si>
  <si>
    <t>使用率</t>
    <phoneticPr fontId="4" type="noConversion"/>
  </si>
  <si>
    <t>特别限值减少量计算</t>
    <phoneticPr fontId="4" type="noConversion"/>
  </si>
  <si>
    <t>烟气量</t>
    <phoneticPr fontId="4" type="noConversion"/>
  </si>
  <si>
    <t>烟尘减少mg/m3</t>
    <phoneticPr fontId="4" type="noConversion"/>
  </si>
  <si>
    <t>SO2减少</t>
    <phoneticPr fontId="4" type="noConversion"/>
  </si>
  <si>
    <t>Nox减少</t>
    <phoneticPr fontId="4" type="noConversion"/>
  </si>
  <si>
    <t>年减少量t</t>
    <phoneticPr fontId="4" type="noConversion"/>
  </si>
  <si>
    <t>污染物排放情况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</si>
</sst>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);[Red]\(0.00\)"/>
    <numFmt numFmtId="177" formatCode="0.00_ "/>
    <numFmt numFmtId="178" formatCode="0.0000_);[Red]\(0.0000\)"/>
  </numFmts>
  <fonts count="23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sz val="12"/>
      <name val="宋体"/>
      <family val="3"/>
      <charset val="134"/>
    </font>
    <font>
      <sz val="10"/>
      <name val="Arial"/>
      <family val="2"/>
    </font>
    <font>
      <sz val="9"/>
      <name val="宋体"/>
      <family val="2"/>
      <charset val="134"/>
      <scheme val="minor"/>
    </font>
    <font>
      <sz val="11"/>
      <color theme="1"/>
      <name val="黑体"/>
      <family val="3"/>
      <charset val="134"/>
    </font>
    <font>
      <b/>
      <sz val="10"/>
      <name val="黑体"/>
      <family val="3"/>
      <charset val="134"/>
    </font>
    <font>
      <sz val="10"/>
      <color rgb="FFFF0000"/>
      <name val="黑体"/>
      <family val="3"/>
      <charset val="134"/>
    </font>
    <font>
      <b/>
      <sz val="10"/>
      <color theme="1"/>
      <name val="黑体"/>
      <family val="3"/>
      <charset val="134"/>
    </font>
    <font>
      <sz val="10"/>
      <color theme="1"/>
      <name val="黑体"/>
      <family val="3"/>
      <charset val="134"/>
    </font>
    <font>
      <b/>
      <sz val="14"/>
      <color theme="1"/>
      <name val="黑体"/>
      <family val="3"/>
      <charset val="134"/>
    </font>
    <font>
      <sz val="10"/>
      <name val="黑体"/>
      <family val="3"/>
      <charset val="134"/>
    </font>
    <font>
      <b/>
      <sz val="16"/>
      <color theme="1"/>
      <name val="黑体"/>
      <family val="3"/>
      <charset val="134"/>
    </font>
    <font>
      <b/>
      <sz val="20"/>
      <name val="黑体"/>
      <family val="3"/>
      <charset val="134"/>
    </font>
    <font>
      <b/>
      <sz val="12"/>
      <color theme="1"/>
      <name val="黑体"/>
      <family val="3"/>
      <charset val="134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微软雅黑"/>
      <family val="2"/>
      <charset val="13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rgb="FF357B28"/>
      </top>
      <bottom style="thin">
        <color rgb="FF357B28"/>
      </bottom>
      <diagonal/>
    </border>
  </borders>
  <cellStyleXfs count="6">
    <xf numFmtId="0" fontId="0" fillId="0" borderId="0"/>
    <xf numFmtId="0" fontId="7" fillId="0" borderId="0">
      <alignment vertical="center"/>
    </xf>
    <xf numFmtId="0" fontId="8" fillId="2" borderId="9" applyNumberFormat="0" applyFill="0" applyBorder="0" applyAlignment="0" applyProtection="0">
      <alignment horizontal="left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08">
    <xf numFmtId="0" fontId="0" fillId="0" borderId="0" xfId="0"/>
    <xf numFmtId="0" fontId="14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14" fillId="0" borderId="8" xfId="0" applyFont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0" xfId="0" applyFont="1" applyBorder="1"/>
    <xf numFmtId="0" fontId="13" fillId="0" borderId="0" xfId="0" applyFont="1" applyFill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horizontal="left" vertical="center"/>
      <protection locked="0"/>
    </xf>
    <xf numFmtId="176" fontId="14" fillId="0" borderId="0" xfId="0" applyNumberFormat="1" applyFont="1" applyFill="1" applyAlignment="1" applyProtection="1">
      <alignment horizontal="left" vertical="center"/>
      <protection locked="0"/>
    </xf>
    <xf numFmtId="176" fontId="14" fillId="0" borderId="0" xfId="0" applyNumberFormat="1" applyFont="1" applyFill="1" applyAlignment="1" applyProtection="1">
      <alignment horizontal="left" vertical="center"/>
    </xf>
    <xf numFmtId="0" fontId="14" fillId="0" borderId="1" xfId="0" applyFont="1" applyFill="1" applyBorder="1" applyAlignment="1" applyProtection="1">
      <alignment horizontal="left" vertical="center"/>
      <protection locked="0"/>
    </xf>
    <xf numFmtId="0" fontId="14" fillId="0" borderId="1" xfId="0" applyFont="1" applyFill="1" applyBorder="1" applyAlignment="1" applyProtection="1">
      <alignment horizontal="left" vertical="center" wrapText="1"/>
      <protection locked="0"/>
    </xf>
    <xf numFmtId="176" fontId="14" fillId="0" borderId="1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horizontal="left" vertical="center" wrapText="1"/>
      <protection locked="0"/>
    </xf>
    <xf numFmtId="0" fontId="10" fillId="0" borderId="0" xfId="0" applyFont="1" applyAlignment="1">
      <alignment horizontal="center"/>
    </xf>
    <xf numFmtId="176" fontId="14" fillId="0" borderId="1" xfId="0" applyNumberFormat="1" applyFont="1" applyFill="1" applyBorder="1" applyAlignment="1">
      <alignment horizontal="center" vertical="center"/>
    </xf>
    <xf numFmtId="176" fontId="16" fillId="0" borderId="1" xfId="0" applyNumberFormat="1" applyFont="1" applyFill="1" applyBorder="1" applyAlignment="1">
      <alignment horizontal="center" vertical="center"/>
    </xf>
    <xf numFmtId="176" fontId="14" fillId="0" borderId="0" xfId="0" applyNumberFormat="1" applyFont="1" applyFill="1" applyAlignment="1" applyProtection="1">
      <alignment horizontal="center" vertical="center"/>
      <protection locked="0"/>
    </xf>
    <xf numFmtId="176" fontId="14" fillId="0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176" fontId="10" fillId="0" borderId="1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13" fillId="0" borderId="0" xfId="0" applyFont="1" applyFill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horizontal="left" vertical="center"/>
      <protection locked="0"/>
    </xf>
    <xf numFmtId="0" fontId="14" fillId="0" borderId="0" xfId="0" applyFont="1" applyBorder="1" applyAlignment="1">
      <alignment horizontal="center" vertical="center"/>
    </xf>
    <xf numFmtId="176" fontId="14" fillId="0" borderId="0" xfId="0" applyNumberFormat="1" applyFont="1" applyFill="1" applyBorder="1" applyAlignment="1">
      <alignment horizontal="center" vertical="center"/>
    </xf>
    <xf numFmtId="0" fontId="10" fillId="0" borderId="0" xfId="0" applyFont="1"/>
    <xf numFmtId="0" fontId="19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176" fontId="14" fillId="5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76" fontId="14" fillId="0" borderId="1" xfId="0" applyNumberFormat="1" applyFont="1" applyBorder="1" applyAlignment="1">
      <alignment horizontal="center" vertical="center"/>
    </xf>
    <xf numFmtId="176" fontId="14" fillId="0" borderId="1" xfId="0" applyNumberFormat="1" applyFont="1" applyBorder="1"/>
    <xf numFmtId="176" fontId="10" fillId="0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1" xfId="0" applyFont="1" applyBorder="1"/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Fill="1" applyAlignment="1" applyProtection="1">
      <alignment horizontal="center" vertical="center" wrapText="1"/>
      <protection locked="0"/>
    </xf>
    <xf numFmtId="176" fontId="14" fillId="0" borderId="0" xfId="0" applyNumberFormat="1" applyFont="1" applyFill="1" applyAlignment="1" applyProtection="1">
      <alignment horizontal="left" vertical="center" wrapText="1"/>
      <protection locked="0"/>
    </xf>
    <xf numFmtId="176" fontId="14" fillId="0" borderId="0" xfId="0" applyNumberFormat="1" applyFont="1" applyFill="1" applyAlignment="1" applyProtection="1">
      <alignment horizontal="left" vertical="center" wrapText="1"/>
    </xf>
    <xf numFmtId="176" fontId="14" fillId="0" borderId="0" xfId="0" applyNumberFormat="1" applyFont="1" applyAlignment="1">
      <alignment horizontal="center" vertical="center"/>
    </xf>
    <xf numFmtId="176" fontId="14" fillId="0" borderId="0" xfId="0" applyNumberFormat="1" applyFont="1" applyAlignment="1">
      <alignment horizontal="center"/>
    </xf>
    <xf numFmtId="177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4" fontId="19" fillId="4" borderId="1" xfId="0" applyNumberFormat="1" applyFont="1" applyFill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/>
    </xf>
    <xf numFmtId="14" fontId="10" fillId="0" borderId="0" xfId="0" applyNumberFormat="1" applyFont="1"/>
    <xf numFmtId="20" fontId="10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4" fontId="10" fillId="0" borderId="1" xfId="0" applyNumberFormat="1" applyFont="1" applyBorder="1"/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78" fontId="14" fillId="0" borderId="1" xfId="0" applyNumberFormat="1" applyFont="1" applyFill="1" applyBorder="1" applyAlignment="1" applyProtection="1">
      <alignment horizontal="center" vertical="center"/>
      <protection locked="0"/>
    </xf>
    <xf numFmtId="176" fontId="14" fillId="0" borderId="0" xfId="0" applyNumberFormat="1" applyFont="1" applyFill="1" applyBorder="1" applyAlignment="1" applyProtection="1">
      <alignment horizontal="center" vertical="center"/>
      <protection locked="0"/>
    </xf>
    <xf numFmtId="178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6" borderId="1" xfId="0" applyFont="1" applyFill="1" applyBorder="1" applyAlignment="1" applyProtection="1">
      <alignment horizontal="center" vertical="center"/>
      <protection locked="0"/>
    </xf>
    <xf numFmtId="176" fontId="14" fillId="6" borderId="1" xfId="0" applyNumberFormat="1" applyFont="1" applyFill="1" applyBorder="1" applyAlignment="1" applyProtection="1">
      <alignment horizontal="left" vertical="center"/>
      <protection locked="0"/>
    </xf>
    <xf numFmtId="178" fontId="14" fillId="6" borderId="1" xfId="0" applyNumberFormat="1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center" vertical="center"/>
      <protection locked="0"/>
    </xf>
    <xf numFmtId="0" fontId="14" fillId="0" borderId="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6" fillId="0" borderId="0" xfId="0" applyFont="1" applyFill="1" applyAlignment="1" applyProtection="1">
      <alignment horizontal="center" vertical="center"/>
      <protection locked="0"/>
    </xf>
    <xf numFmtId="0" fontId="16" fillId="0" borderId="1" xfId="0" applyFont="1" applyFill="1" applyBorder="1" applyAlignment="1" applyProtection="1">
      <alignment horizontal="left" vertical="center"/>
      <protection locked="0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0" fontId="16" fillId="6" borderId="1" xfId="0" applyFont="1" applyFill="1" applyBorder="1" applyAlignment="1" applyProtection="1">
      <alignment horizontal="center" vertical="center"/>
      <protection locked="0"/>
    </xf>
    <xf numFmtId="176" fontId="16" fillId="0" borderId="1" xfId="0" applyNumberFormat="1" applyFont="1" applyFill="1" applyBorder="1" applyAlignment="1" applyProtection="1">
      <alignment horizontal="center" vertical="center"/>
      <protection locked="0"/>
    </xf>
    <xf numFmtId="176" fontId="16" fillId="5" borderId="1" xfId="0" applyNumberFormat="1" applyFont="1" applyFill="1" applyBorder="1" applyAlignment="1" applyProtection="1">
      <alignment horizontal="center" vertical="center"/>
      <protection locked="0"/>
    </xf>
    <xf numFmtId="176" fontId="16" fillId="0" borderId="1" xfId="0" applyNumberFormat="1" applyFont="1" applyFill="1" applyBorder="1" applyAlignment="1" applyProtection="1">
      <alignment horizontal="left" vertical="center"/>
      <protection locked="0"/>
    </xf>
    <xf numFmtId="176" fontId="16" fillId="6" borderId="1" xfId="0" applyNumberFormat="1" applyFont="1" applyFill="1" applyBorder="1" applyAlignment="1" applyProtection="1">
      <alignment horizontal="left" vertical="center"/>
      <protection locked="0"/>
    </xf>
    <xf numFmtId="178" fontId="16" fillId="6" borderId="1" xfId="0" applyNumberFormat="1" applyFont="1" applyFill="1" applyBorder="1" applyAlignment="1" applyProtection="1">
      <alignment horizontal="left" vertical="center"/>
      <protection locked="0"/>
    </xf>
    <xf numFmtId="0" fontId="22" fillId="0" borderId="10" xfId="0" applyFont="1" applyBorder="1" applyAlignment="1">
      <alignment horizontal="center" vertical="center" wrapText="1" readingOrder="1"/>
    </xf>
    <xf numFmtId="0" fontId="16" fillId="0" borderId="0" xfId="0" applyFont="1" applyFill="1" applyAlignment="1" applyProtection="1">
      <alignment horizontal="left" vertical="center"/>
      <protection locked="0"/>
    </xf>
    <xf numFmtId="176" fontId="16" fillId="5" borderId="1" xfId="0" applyNumberFormat="1" applyFont="1" applyFill="1" applyBorder="1" applyAlignment="1" applyProtection="1">
      <alignment horizontal="left" vertical="center"/>
      <protection locked="0"/>
    </xf>
    <xf numFmtId="176" fontId="16" fillId="0" borderId="0" xfId="0" applyNumberFormat="1" applyFont="1" applyFill="1" applyAlignment="1" applyProtection="1">
      <alignment horizontal="left" vertical="center"/>
    </xf>
    <xf numFmtId="176" fontId="16" fillId="0" borderId="0" xfId="0" applyNumberFormat="1" applyFont="1" applyFill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 wrapText="1" readingOrder="1"/>
    </xf>
  </cellXfs>
  <cellStyles count="6">
    <cellStyle name="font10" xfId="2" xr:uid="{00000000-0005-0000-0000-000000000000}"/>
    <cellStyle name="常规" xfId="0" builtinId="0"/>
    <cellStyle name="常规 2" xfId="1" xr:uid="{00000000-0005-0000-0000-000002000000}"/>
    <cellStyle name="常规 3" xfId="3" xr:uid="{00000000-0005-0000-0000-000003000000}"/>
    <cellStyle name="常规 4" xfId="4" xr:uid="{00000000-0005-0000-0000-000004000000}"/>
    <cellStyle name="常规 5" xfId="5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-&#29983;&#24577;&#29615;&#22659;/11&#12289;&#32564;&#36153;&#21450;&#20132;&#26131;/&#29615;&#20445;&#31246;/&#29615;&#20445;&#31246;&#25490;&#25918;&#37327;&#32479;&#3574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-&#29983;&#24577;&#29615;&#22659;/11&#12289;&#32564;&#36153;&#21450;&#20132;&#26131;/&#29615;&#20445;&#31246;/&#30416;&#20117;&#29615;&#20445;&#31246;&#30003;&#25253;&#34920;2019-2&#23395;&#2423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angzhi/Downloads/1&#26376;&#26376;&#2525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jiangzhi/&#26700;&#38754;/4&#26376;&#26376;&#2525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jiangzhi/&#26700;&#38754;/5&#26376;&#26376;&#25253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jiangzhi/&#26700;&#38754;/6&#26376;&#26376;&#25253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jiangzhi/&#26700;&#38754;/7&#26376;&#26376;&#25253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jiangzhi/&#26700;&#38754;/8&#26376;&#26376;&#25253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jiangzhi/&#26700;&#38754;/3&#26376;&#26376;&#2525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2019"/>
      <sheetName val="Sheet3"/>
    </sheetNames>
    <sheetDataSet>
      <sheetData sheetId="0"/>
      <sheetData sheetId="1">
        <row r="3">
          <cell r="C3">
            <v>0.70760519999999993</v>
          </cell>
          <cell r="D3">
            <v>0.18870049999999999</v>
          </cell>
          <cell r="E3">
            <v>0.40674889999999997</v>
          </cell>
        </row>
        <row r="5">
          <cell r="C5">
            <v>2.2983402000000002</v>
          </cell>
          <cell r="D5">
            <v>1.1389536</v>
          </cell>
          <cell r="E5">
            <v>1.5641004000000001</v>
          </cell>
        </row>
        <row r="7">
          <cell r="C7">
            <v>0.97036240000000018</v>
          </cell>
          <cell r="D7">
            <v>0.32440409999999997</v>
          </cell>
          <cell r="E7">
            <v>0.80119850000000004</v>
          </cell>
        </row>
        <row r="9">
          <cell r="C9">
            <v>4.9726954999999995</v>
          </cell>
          <cell r="D9">
            <v>4.7768812</v>
          </cell>
          <cell r="E9">
            <v>6.8956289999999996</v>
          </cell>
        </row>
        <row r="11">
          <cell r="C11">
            <v>62.988885000000003</v>
          </cell>
          <cell r="D11">
            <v>31.531083600000002</v>
          </cell>
          <cell r="E11">
            <v>42.857585200000003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报表（汇总表）"/>
      <sheetName val="大气污染物"/>
      <sheetName val="减免税明细表"/>
    </sheetNames>
    <sheetDataSet>
      <sheetData sheetId="0"/>
      <sheetData sheetId="1">
        <row r="12">
          <cell r="L12">
            <v>1240.0273</v>
          </cell>
        </row>
        <row r="13">
          <cell r="L13">
            <v>2135.1648</v>
          </cell>
        </row>
        <row r="14">
          <cell r="L14">
            <v>7383.7353999999996</v>
          </cell>
        </row>
        <row r="15">
          <cell r="L15">
            <v>42504.7592</v>
          </cell>
        </row>
        <row r="16">
          <cell r="L16">
            <v>49.710599999999999</v>
          </cell>
        </row>
        <row r="17">
          <cell r="L17">
            <v>159.8125</v>
          </cell>
        </row>
        <row r="18">
          <cell r="L18">
            <v>156.321</v>
          </cell>
        </row>
        <row r="19">
          <cell r="L19">
            <v>134.7396</v>
          </cell>
        </row>
        <row r="20">
          <cell r="L20">
            <v>49.378799999999998</v>
          </cell>
        </row>
        <row r="21">
          <cell r="L21">
            <v>39.575800000000001</v>
          </cell>
        </row>
        <row r="22">
          <cell r="L22">
            <v>0</v>
          </cell>
        </row>
        <row r="23">
          <cell r="L23">
            <v>0</v>
          </cell>
        </row>
        <row r="27">
          <cell r="L27">
            <v>1561.0014000000001</v>
          </cell>
        </row>
        <row r="28">
          <cell r="L28">
            <v>1535.9328</v>
          </cell>
        </row>
        <row r="29">
          <cell r="L29">
            <v>5209.3720999999996</v>
          </cell>
        </row>
        <row r="30">
          <cell r="L30">
            <v>46973.944799999997</v>
          </cell>
        </row>
        <row r="42">
          <cell r="L42">
            <v>734.19280000000003</v>
          </cell>
        </row>
        <row r="43">
          <cell r="L43">
            <v>1196.6918000000001</v>
          </cell>
        </row>
        <row r="44">
          <cell r="L44">
            <v>8310.36</v>
          </cell>
        </row>
        <row r="45">
          <cell r="L45">
            <v>36642.039299999997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月底"/>
    </sheetNames>
    <sheetDataSet>
      <sheetData sheetId="0">
        <row r="13">
          <cell r="B13">
            <v>1033</v>
          </cell>
        </row>
        <row r="22">
          <cell r="G22">
            <v>82743.5</v>
          </cell>
          <cell r="H22">
            <v>573.16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月底"/>
    </sheetNames>
    <sheetDataSet>
      <sheetData sheetId="0">
        <row r="22">
          <cell r="G22">
            <v>101944.20000000001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月底"/>
    </sheetNames>
    <sheetDataSet>
      <sheetData sheetId="0">
        <row r="22">
          <cell r="G22">
            <v>68662.400000000009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月底"/>
    </sheetNames>
    <sheetDataSet>
      <sheetData sheetId="0">
        <row r="13">
          <cell r="B13">
            <v>160.69999999999999</v>
          </cell>
        </row>
        <row r="22">
          <cell r="G22">
            <v>89317.500000000029</v>
          </cell>
          <cell r="H22">
            <v>680.29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月底"/>
    </sheetNames>
    <sheetDataSet>
      <sheetData sheetId="0">
        <row r="13">
          <cell r="K13">
            <v>1155.2900000000002</v>
          </cell>
        </row>
        <row r="22">
          <cell r="G22">
            <v>61238.799999999996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月底"/>
    </sheetNames>
    <sheetDataSet>
      <sheetData sheetId="0">
        <row r="13">
          <cell r="K13">
            <v>1268.6199999999999</v>
          </cell>
        </row>
        <row r="22">
          <cell r="G22">
            <v>73064.320000000007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月底"/>
      <sheetName val="HCN stock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indicator calculation"/>
    </sheetNames>
    <sheetDataSet>
      <sheetData sheetId="0">
        <row r="13">
          <cell r="K13">
            <v>1544</v>
          </cell>
        </row>
        <row r="22">
          <cell r="H22">
            <v>509.08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13">
          <cell r="B13">
            <v>29.39599999999999</v>
          </cell>
        </row>
      </sheetData>
      <sheetData sheetId="33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Y72"/>
  <sheetViews>
    <sheetView showGridLines="0" tabSelected="1" topLeftCell="B1" workbookViewId="0">
      <pane ySplit="4" topLeftCell="A5" activePane="bottomLeft" state="frozenSplit"/>
      <selection activeCell="B1" sqref="B1"/>
      <selection pane="bottomLeft" activeCell="X19" sqref="X19"/>
    </sheetView>
  </sheetViews>
  <sheetFormatPr defaultColWidth="15" defaultRowHeight="12" x14ac:dyDescent="0.15"/>
  <cols>
    <col min="1" max="1" width="4.875" style="13" customWidth="1"/>
    <col min="2" max="2" width="1.875" style="13" customWidth="1"/>
    <col min="3" max="3" width="1.125" style="25" hidden="1" customWidth="1"/>
    <col min="4" max="4" width="22.875" style="13" customWidth="1"/>
    <col min="5" max="6" width="7.75" style="25" customWidth="1"/>
    <col min="7" max="7" width="9.75" style="23" customWidth="1"/>
    <col min="8" max="8" width="9.25" style="23" customWidth="1"/>
    <col min="9" max="9" width="6.875" style="23" customWidth="1"/>
    <col min="10" max="18" width="6.875" style="14" customWidth="1"/>
    <col min="19" max="19" width="8.5" style="14" customWidth="1"/>
    <col min="20" max="20" width="12.875" style="14" customWidth="1"/>
    <col min="21" max="21" width="9.375" style="15" customWidth="1"/>
    <col min="22" max="22" width="11.625" style="14" customWidth="1"/>
    <col min="23" max="23" width="13.625" style="13" customWidth="1"/>
    <col min="24" max="24" width="14.25" style="13" customWidth="1"/>
    <col min="25" max="25" width="14.5" style="13" customWidth="1"/>
    <col min="26" max="32" width="7.125" style="13" customWidth="1"/>
    <col min="33" max="16384" width="15" style="13"/>
  </cols>
  <sheetData>
    <row r="2" spans="3:25" s="14" customFormat="1" ht="27.75" customHeight="1" x14ac:dyDescent="0.15">
      <c r="C2" s="80" t="s">
        <v>165</v>
      </c>
      <c r="D2" s="80"/>
      <c r="E2" s="80"/>
      <c r="F2" s="80"/>
      <c r="G2" s="80"/>
      <c r="H2" s="80"/>
      <c r="I2" s="80"/>
      <c r="J2" s="80"/>
      <c r="K2" s="80"/>
      <c r="L2" s="80"/>
      <c r="U2" s="15"/>
    </row>
    <row r="3" spans="3:25" s="14" customFormat="1" ht="27.75" customHeight="1" x14ac:dyDescent="0.15">
      <c r="C3" s="32"/>
      <c r="D3" s="12" t="s">
        <v>47</v>
      </c>
      <c r="E3" s="30"/>
      <c r="F3" s="30"/>
      <c r="G3" s="12"/>
      <c r="H3" s="12"/>
      <c r="I3" s="32"/>
      <c r="J3" s="32"/>
      <c r="K3" s="32"/>
      <c r="L3" s="32"/>
      <c r="U3" s="15"/>
    </row>
    <row r="4" spans="3:25" ht="20.25" customHeight="1" x14ac:dyDescent="0.15">
      <c r="D4" s="16" t="s">
        <v>40</v>
      </c>
      <c r="E4" s="31" t="s">
        <v>51</v>
      </c>
      <c r="F4" s="77"/>
      <c r="G4" s="24" t="s">
        <v>43</v>
      </c>
      <c r="H4" s="24" t="s">
        <v>2</v>
      </c>
      <c r="I4" s="24" t="s">
        <v>3</v>
      </c>
      <c r="J4" s="24" t="s">
        <v>4</v>
      </c>
      <c r="K4" s="24" t="s">
        <v>5</v>
      </c>
      <c r="L4" s="24" t="s">
        <v>6</v>
      </c>
      <c r="M4" s="24" t="s">
        <v>7</v>
      </c>
      <c r="N4" s="24" t="s">
        <v>8</v>
      </c>
      <c r="O4" s="24" t="s">
        <v>9</v>
      </c>
      <c r="P4" s="24" t="s">
        <v>10</v>
      </c>
      <c r="Q4" s="24" t="s">
        <v>11</v>
      </c>
      <c r="R4" s="24" t="s">
        <v>12</v>
      </c>
      <c r="S4" s="78" t="s">
        <v>157</v>
      </c>
      <c r="T4" s="78" t="s">
        <v>158</v>
      </c>
      <c r="V4" s="18"/>
      <c r="W4" s="16" t="s">
        <v>159</v>
      </c>
      <c r="X4" s="16"/>
      <c r="Y4" s="16"/>
    </row>
    <row r="5" spans="3:25" s="103" customFormat="1" ht="20.25" customHeight="1" x14ac:dyDescent="0.15">
      <c r="C5" s="93"/>
      <c r="D5" s="94" t="s">
        <v>130</v>
      </c>
      <c r="E5" s="95" t="s">
        <v>52</v>
      </c>
      <c r="F5" s="96">
        <v>53.57</v>
      </c>
      <c r="G5" s="97">
        <f>'[1]2019'!C3</f>
        <v>0.70760519999999993</v>
      </c>
      <c r="H5" s="97">
        <f>'[1]2019'!D3</f>
        <v>0.18870049999999999</v>
      </c>
      <c r="I5" s="97">
        <f>'[1]2019'!E3</f>
        <v>0.40674889999999997</v>
      </c>
      <c r="J5" s="98">
        <f>[2]大气污染物!$L$12/1000</f>
        <v>1.2400272999999999</v>
      </c>
      <c r="K5" s="97">
        <f>[2]大气污染物!$L$27/1000</f>
        <v>1.5610014000000001</v>
      </c>
      <c r="L5" s="99">
        <f>[2]大气污染物!$L$42/1000</f>
        <v>0.73419279999999998</v>
      </c>
      <c r="M5" s="99"/>
      <c r="N5" s="99"/>
      <c r="O5" s="99"/>
      <c r="P5" s="99"/>
      <c r="Q5" s="99"/>
      <c r="R5" s="99"/>
      <c r="S5" s="100">
        <f>SUM(G5:R5)</f>
        <v>4.8382760999999999</v>
      </c>
      <c r="T5" s="101">
        <f>S5/F5</f>
        <v>9.0316895650550677E-2</v>
      </c>
      <c r="U5" s="102"/>
      <c r="V5" s="99" t="s">
        <v>160</v>
      </c>
      <c r="W5" s="99">
        <v>4475900000</v>
      </c>
      <c r="X5" s="99">
        <f>300000*24*280</f>
        <v>2016000000</v>
      </c>
      <c r="Y5" s="99">
        <f>300000*24*280</f>
        <v>2016000000</v>
      </c>
    </row>
    <row r="6" spans="3:25" s="103" customFormat="1" ht="20.25" customHeight="1" x14ac:dyDescent="0.15">
      <c r="C6" s="93"/>
      <c r="D6" s="94" t="s">
        <v>131</v>
      </c>
      <c r="E6" s="95" t="s">
        <v>52</v>
      </c>
      <c r="F6" s="96">
        <v>81.84</v>
      </c>
      <c r="G6" s="97">
        <f>'[1]2019'!C5</f>
        <v>2.2983402000000002</v>
      </c>
      <c r="H6" s="97">
        <f>'[1]2019'!D5</f>
        <v>1.1389536</v>
      </c>
      <c r="I6" s="97">
        <f>'[1]2019'!E5</f>
        <v>1.5641004000000001</v>
      </c>
      <c r="J6" s="98">
        <f>[2]大气污染物!$L$13/1000</f>
        <v>2.1351648000000001</v>
      </c>
      <c r="K6" s="97">
        <f>[2]大气污染物!$L$28/1000</f>
        <v>1.5359328000000001</v>
      </c>
      <c r="L6" s="99">
        <f>[2]大气污染物!$L$43/1000</f>
        <v>1.1966918</v>
      </c>
      <c r="M6" s="99"/>
      <c r="N6" s="99"/>
      <c r="O6" s="99"/>
      <c r="P6" s="99"/>
      <c r="Q6" s="99"/>
      <c r="R6" s="99"/>
      <c r="S6" s="100">
        <f t="shared" ref="S6:S16" si="0">SUM(G6:R6)</f>
        <v>9.8691835999999995</v>
      </c>
      <c r="T6" s="101">
        <f t="shared" ref="T6:T8" si="1">S6/F6</f>
        <v>0.12059119745845551</v>
      </c>
      <c r="U6" s="102"/>
      <c r="V6" s="99"/>
      <c r="W6" s="99" t="s">
        <v>161</v>
      </c>
      <c r="X6" s="99" t="s">
        <v>162</v>
      </c>
      <c r="Y6" s="99" t="s">
        <v>163</v>
      </c>
    </row>
    <row r="7" spans="3:25" s="103" customFormat="1" ht="20.25" customHeight="1" x14ac:dyDescent="0.15">
      <c r="C7" s="93"/>
      <c r="D7" s="94" t="s">
        <v>124</v>
      </c>
      <c r="E7" s="95" t="s">
        <v>13</v>
      </c>
      <c r="F7" s="96">
        <v>545.6</v>
      </c>
      <c r="G7" s="97">
        <f>'[1]2019'!C9</f>
        <v>4.9726954999999995</v>
      </c>
      <c r="H7" s="97">
        <f>'[1]2019'!D9</f>
        <v>4.7768812</v>
      </c>
      <c r="I7" s="97">
        <f>'[1]2019'!E9</f>
        <v>6.8956289999999996</v>
      </c>
      <c r="J7" s="98">
        <f>[2]大气污染物!$L$14/1000</f>
        <v>7.3837353999999999</v>
      </c>
      <c r="K7" s="97">
        <f>[2]大气污染物!$L$29/1000</f>
        <v>5.2093720999999995</v>
      </c>
      <c r="L7" s="99">
        <f>[2]大气污染物!$L$44/1000</f>
        <v>8.3103600000000011</v>
      </c>
      <c r="M7" s="99"/>
      <c r="N7" s="99"/>
      <c r="O7" s="99"/>
      <c r="P7" s="99"/>
      <c r="Q7" s="99"/>
      <c r="R7" s="99"/>
      <c r="S7" s="100">
        <f t="shared" si="0"/>
        <v>37.548673199999996</v>
      </c>
      <c r="T7" s="101">
        <f t="shared" si="1"/>
        <v>6.8820881964809372E-2</v>
      </c>
      <c r="U7" s="102"/>
      <c r="V7" s="99"/>
      <c r="W7" s="94">
        <v>10</v>
      </c>
      <c r="X7" s="94">
        <v>100</v>
      </c>
      <c r="Y7" s="94">
        <v>30</v>
      </c>
    </row>
    <row r="8" spans="3:25" s="103" customFormat="1" ht="20.25" customHeight="1" x14ac:dyDescent="0.15">
      <c r="C8" s="93"/>
      <c r="D8" s="94" t="s">
        <v>125</v>
      </c>
      <c r="E8" s="95" t="s">
        <v>13</v>
      </c>
      <c r="F8" s="96">
        <v>954.8</v>
      </c>
      <c r="G8" s="97">
        <f>'[1]2019'!C11</f>
        <v>62.988885000000003</v>
      </c>
      <c r="H8" s="97">
        <f>'[1]2019'!D11</f>
        <v>31.531083600000002</v>
      </c>
      <c r="I8" s="97">
        <f>'[1]2019'!E11</f>
        <v>42.857585200000003</v>
      </c>
      <c r="J8" s="98">
        <f>[2]大气污染物!$L$15/1000</f>
        <v>42.504759200000002</v>
      </c>
      <c r="K8" s="97">
        <f>[2]大气污染物!$L$30/1000</f>
        <v>46.973944799999998</v>
      </c>
      <c r="L8" s="99">
        <f>[2]大气污染物!$L$45/1000</f>
        <v>36.642039299999993</v>
      </c>
      <c r="M8" s="99"/>
      <c r="N8" s="99"/>
      <c r="O8" s="99"/>
      <c r="P8" s="99"/>
      <c r="Q8" s="99"/>
      <c r="R8" s="99"/>
      <c r="S8" s="100">
        <f t="shared" si="0"/>
        <v>263.49829709999995</v>
      </c>
      <c r="T8" s="101">
        <f t="shared" si="1"/>
        <v>0.27597224245915369</v>
      </c>
      <c r="U8" s="102"/>
      <c r="V8" s="99" t="s">
        <v>164</v>
      </c>
      <c r="W8" s="94">
        <f>W7*W5/1000000000</f>
        <v>44.759</v>
      </c>
      <c r="X8" s="94">
        <f>X7*X5/1000000000</f>
        <v>201.6</v>
      </c>
      <c r="Y8" s="94">
        <f>Y7*Y5/1000000000</f>
        <v>60.48</v>
      </c>
    </row>
    <row r="9" spans="3:25" s="103" customFormat="1" ht="20.25" customHeight="1" x14ac:dyDescent="0.15">
      <c r="C9" s="93"/>
      <c r="D9" s="94" t="s">
        <v>126</v>
      </c>
      <c r="E9" s="95" t="s">
        <v>13</v>
      </c>
      <c r="F9" s="96"/>
      <c r="G9" s="97"/>
      <c r="H9" s="97"/>
      <c r="I9" s="97"/>
      <c r="J9" s="104"/>
      <c r="K9" s="99"/>
      <c r="L9" s="99"/>
      <c r="M9" s="99"/>
      <c r="N9" s="99"/>
      <c r="O9" s="99"/>
      <c r="P9" s="99"/>
      <c r="Q9" s="99"/>
      <c r="R9" s="99"/>
      <c r="S9" s="100">
        <f t="shared" si="0"/>
        <v>0</v>
      </c>
      <c r="T9" s="101"/>
      <c r="U9" s="105"/>
      <c r="V9" s="106"/>
    </row>
    <row r="10" spans="3:25" s="103" customFormat="1" ht="20.25" customHeight="1" x14ac:dyDescent="0.15">
      <c r="C10" s="93"/>
      <c r="D10" s="94" t="s">
        <v>127</v>
      </c>
      <c r="E10" s="95" t="s">
        <v>13</v>
      </c>
      <c r="F10" s="96"/>
      <c r="G10" s="97"/>
      <c r="H10" s="97"/>
      <c r="I10" s="97"/>
      <c r="J10" s="104"/>
      <c r="K10" s="99"/>
      <c r="L10" s="99"/>
      <c r="M10" s="99"/>
      <c r="N10" s="99"/>
      <c r="O10" s="99"/>
      <c r="P10" s="99"/>
      <c r="Q10" s="99"/>
      <c r="R10" s="99"/>
      <c r="S10" s="100">
        <f t="shared" si="0"/>
        <v>0</v>
      </c>
      <c r="T10" s="101"/>
      <c r="U10" s="107"/>
      <c r="V10" s="107"/>
      <c r="W10" s="107"/>
      <c r="X10" s="107"/>
    </row>
    <row r="11" spans="3:25" s="103" customFormat="1" ht="20.25" customHeight="1" x14ac:dyDescent="0.15">
      <c r="C11" s="93"/>
      <c r="D11" s="94" t="s">
        <v>128</v>
      </c>
      <c r="E11" s="95" t="s">
        <v>52</v>
      </c>
      <c r="F11" s="96"/>
      <c r="G11" s="97"/>
      <c r="H11" s="97"/>
      <c r="I11" s="97"/>
      <c r="J11" s="104"/>
      <c r="K11" s="99"/>
      <c r="L11" s="99"/>
      <c r="M11" s="99"/>
      <c r="N11" s="99"/>
      <c r="O11" s="99"/>
      <c r="P11" s="99"/>
      <c r="Q11" s="99"/>
      <c r="R11" s="99"/>
      <c r="S11" s="100">
        <f t="shared" si="0"/>
        <v>0</v>
      </c>
      <c r="T11" s="101"/>
      <c r="U11" s="105"/>
      <c r="V11" s="106"/>
    </row>
    <row r="12" spans="3:25" s="103" customFormat="1" ht="20.25" customHeight="1" x14ac:dyDescent="0.15">
      <c r="C12" s="93"/>
      <c r="D12" s="94" t="s">
        <v>129</v>
      </c>
      <c r="E12" s="95" t="s">
        <v>52</v>
      </c>
      <c r="F12" s="96"/>
      <c r="G12" s="97"/>
      <c r="H12" s="97"/>
      <c r="I12" s="97"/>
      <c r="J12" s="104"/>
      <c r="K12" s="99"/>
      <c r="L12" s="99"/>
      <c r="M12" s="99"/>
      <c r="N12" s="99"/>
      <c r="O12" s="99"/>
      <c r="P12" s="99"/>
      <c r="Q12" s="99"/>
      <c r="R12" s="99"/>
      <c r="S12" s="100">
        <f t="shared" si="0"/>
        <v>0</v>
      </c>
      <c r="T12" s="101"/>
      <c r="U12" s="105"/>
      <c r="V12" s="106"/>
    </row>
    <row r="13" spans="3:25" s="103" customFormat="1" ht="20.25" customHeight="1" x14ac:dyDescent="0.15">
      <c r="C13" s="93"/>
      <c r="D13" s="94" t="s">
        <v>42</v>
      </c>
      <c r="E13" s="95" t="s">
        <v>52</v>
      </c>
      <c r="F13" s="96"/>
      <c r="G13" s="97">
        <f>'[1]2019'!C7</f>
        <v>0.97036240000000018</v>
      </c>
      <c r="H13" s="97">
        <f>'[1]2019'!D7</f>
        <v>0.32440409999999997</v>
      </c>
      <c r="I13" s="97">
        <f>'[1]2019'!E7</f>
        <v>0.80119850000000004</v>
      </c>
      <c r="J13" s="104">
        <f>SUM([2]大气污染物!$L$16:$L$23)/1000</f>
        <v>0.58953829999999996</v>
      </c>
      <c r="K13" s="99">
        <v>0.59799999999999998</v>
      </c>
      <c r="L13" s="99">
        <v>0.70199999999999996</v>
      </c>
      <c r="M13" s="99"/>
      <c r="N13" s="99"/>
      <c r="O13" s="99"/>
      <c r="P13" s="99"/>
      <c r="Q13" s="99"/>
      <c r="R13" s="99"/>
      <c r="S13" s="100">
        <f t="shared" si="0"/>
        <v>3.9855033</v>
      </c>
      <c r="T13" s="101"/>
      <c r="U13" s="105"/>
      <c r="V13" s="106"/>
    </row>
    <row r="14" spans="3:25" ht="20.25" customHeight="1" x14ac:dyDescent="0.15">
      <c r="D14" s="16" t="s">
        <v>46</v>
      </c>
      <c r="E14" s="31" t="s">
        <v>52</v>
      </c>
      <c r="F14" s="77"/>
      <c r="G14" s="24"/>
      <c r="H14" s="24"/>
      <c r="I14" s="24"/>
      <c r="J14" s="18"/>
      <c r="K14" s="18"/>
      <c r="L14" s="18"/>
      <c r="M14" s="18"/>
      <c r="N14" s="18"/>
      <c r="O14" s="18"/>
      <c r="P14" s="18"/>
      <c r="Q14" s="18"/>
      <c r="R14" s="18"/>
      <c r="S14" s="78">
        <f t="shared" si="0"/>
        <v>0</v>
      </c>
      <c r="T14" s="79"/>
    </row>
    <row r="15" spans="3:25" ht="20.25" customHeight="1" x14ac:dyDescent="0.15">
      <c r="D15" s="16" t="s">
        <v>48</v>
      </c>
      <c r="E15" s="31" t="s">
        <v>53</v>
      </c>
      <c r="F15" s="77"/>
      <c r="G15" s="24"/>
      <c r="H15" s="24"/>
      <c r="I15" s="24"/>
      <c r="J15" s="18"/>
      <c r="K15" s="18"/>
      <c r="L15" s="18"/>
      <c r="M15" s="18"/>
      <c r="N15" s="18"/>
      <c r="O15" s="18"/>
      <c r="P15" s="18"/>
      <c r="Q15" s="18"/>
      <c r="R15" s="18"/>
      <c r="S15" s="78">
        <f t="shared" si="0"/>
        <v>0</v>
      </c>
      <c r="T15" s="79"/>
    </row>
    <row r="16" spans="3:25" ht="20.25" customHeight="1" x14ac:dyDescent="0.15">
      <c r="D16" s="16" t="s">
        <v>49</v>
      </c>
      <c r="E16" s="31" t="s">
        <v>53</v>
      </c>
      <c r="F16" s="77"/>
      <c r="G16" s="24"/>
      <c r="H16" s="24"/>
      <c r="I16" s="24"/>
      <c r="J16" s="18"/>
      <c r="K16" s="18"/>
      <c r="L16" s="18"/>
      <c r="M16" s="18"/>
      <c r="N16" s="18"/>
      <c r="O16" s="18"/>
      <c r="P16" s="18"/>
      <c r="Q16" s="18"/>
      <c r="R16" s="18"/>
      <c r="S16" s="78">
        <f t="shared" si="0"/>
        <v>0</v>
      </c>
      <c r="T16" s="79"/>
    </row>
    <row r="18" spans="3:21" s="14" customFormat="1" ht="27.75" customHeight="1" x14ac:dyDescent="0.15">
      <c r="C18" s="32"/>
      <c r="D18" s="12" t="s">
        <v>54</v>
      </c>
      <c r="E18" s="30"/>
      <c r="F18" s="30"/>
      <c r="G18" s="12"/>
      <c r="H18" s="12"/>
      <c r="I18" s="32"/>
      <c r="J18" s="32"/>
      <c r="K18" s="32"/>
      <c r="L18" s="32"/>
      <c r="U18" s="15"/>
    </row>
    <row r="19" spans="3:21" ht="20.25" customHeight="1" x14ac:dyDescent="0.15">
      <c r="D19" s="16" t="s">
        <v>40</v>
      </c>
      <c r="E19" s="31" t="s">
        <v>51</v>
      </c>
      <c r="F19" s="31"/>
      <c r="G19" s="24" t="s">
        <v>43</v>
      </c>
      <c r="H19" s="24" t="s">
        <v>2</v>
      </c>
      <c r="I19" s="24" t="s">
        <v>3</v>
      </c>
      <c r="J19" s="24" t="s">
        <v>4</v>
      </c>
      <c r="K19" s="24" t="s">
        <v>5</v>
      </c>
      <c r="L19" s="24" t="s">
        <v>6</v>
      </c>
      <c r="M19" s="24" t="s">
        <v>7</v>
      </c>
      <c r="N19" s="24" t="s">
        <v>8</v>
      </c>
      <c r="O19" s="24" t="s">
        <v>9</v>
      </c>
      <c r="P19" s="24" t="s">
        <v>10</v>
      </c>
      <c r="Q19" s="24" t="s">
        <v>11</v>
      </c>
      <c r="R19" s="24" t="s">
        <v>12</v>
      </c>
    </row>
    <row r="20" spans="3:21" ht="20.25" customHeight="1" x14ac:dyDescent="0.15">
      <c r="D20" s="16" t="s">
        <v>50</v>
      </c>
      <c r="E20" s="31" t="s">
        <v>55</v>
      </c>
      <c r="F20" s="31"/>
      <c r="G20" s="24">
        <v>4</v>
      </c>
      <c r="H20" s="24">
        <v>4</v>
      </c>
      <c r="I20" s="24">
        <v>4</v>
      </c>
      <c r="J20" s="24">
        <v>4</v>
      </c>
      <c r="K20" s="24">
        <v>4</v>
      </c>
      <c r="L20" s="24">
        <v>4</v>
      </c>
      <c r="M20" s="24">
        <v>4</v>
      </c>
      <c r="N20" s="24">
        <v>4</v>
      </c>
      <c r="O20" s="24">
        <v>4</v>
      </c>
      <c r="P20" s="24">
        <v>4</v>
      </c>
      <c r="Q20" s="24">
        <v>4</v>
      </c>
      <c r="R20" s="24">
        <v>4</v>
      </c>
    </row>
    <row r="21" spans="3:21" ht="20.25" customHeight="1" x14ac:dyDescent="0.15">
      <c r="D21" s="16" t="s">
        <v>84</v>
      </c>
      <c r="E21" s="31" t="s">
        <v>55</v>
      </c>
      <c r="F21" s="31"/>
      <c r="G21" s="41">
        <v>2.1800000000000002</v>
      </c>
      <c r="H21" s="41">
        <v>2.1800000000000002</v>
      </c>
      <c r="I21" s="41">
        <v>2.1800000000000002</v>
      </c>
      <c r="J21" s="41">
        <v>2.1800000000000002</v>
      </c>
      <c r="K21" s="41">
        <v>2.1800000000000002</v>
      </c>
      <c r="L21" s="41">
        <v>2.1800000000000002</v>
      </c>
      <c r="M21" s="41">
        <v>2.1800000000000002</v>
      </c>
      <c r="N21" s="41">
        <v>2.1800000000000002</v>
      </c>
      <c r="O21" s="41">
        <v>2.1800000000000002</v>
      </c>
      <c r="P21" s="41">
        <v>2.1800000000000002</v>
      </c>
      <c r="Q21" s="41">
        <v>2.1800000000000002</v>
      </c>
      <c r="R21" s="41">
        <v>2.1800000000000002</v>
      </c>
    </row>
    <row r="22" spans="3:21" ht="20.25" customHeight="1" x14ac:dyDescent="0.15">
      <c r="D22" s="16" t="s">
        <v>44</v>
      </c>
      <c r="E22" s="31" t="s">
        <v>55</v>
      </c>
      <c r="F22" s="31"/>
      <c r="G22" s="24">
        <v>0.95</v>
      </c>
      <c r="H22" s="24">
        <v>0.95</v>
      </c>
      <c r="I22" s="24">
        <v>0.95</v>
      </c>
      <c r="J22" s="24">
        <v>0.95</v>
      </c>
      <c r="K22" s="24">
        <v>0.95</v>
      </c>
      <c r="L22" s="24">
        <v>0.95</v>
      </c>
      <c r="M22" s="24">
        <v>0.95</v>
      </c>
      <c r="N22" s="24">
        <v>0.95</v>
      </c>
      <c r="O22" s="24">
        <v>0.95</v>
      </c>
      <c r="P22" s="24">
        <v>0.95</v>
      </c>
      <c r="Q22" s="24">
        <v>0.95</v>
      </c>
      <c r="R22" s="24">
        <v>0.95</v>
      </c>
    </row>
    <row r="23" spans="3:21" ht="20.25" customHeight="1" x14ac:dyDescent="0.15">
      <c r="D23" s="16" t="s">
        <v>45</v>
      </c>
      <c r="E23" s="31" t="s">
        <v>55</v>
      </c>
      <c r="F23" s="31"/>
      <c r="G23" s="24">
        <v>0.95</v>
      </c>
      <c r="H23" s="24">
        <v>0.95</v>
      </c>
      <c r="I23" s="24">
        <v>0.95</v>
      </c>
      <c r="J23" s="24">
        <v>0.95</v>
      </c>
      <c r="K23" s="24">
        <v>0.95</v>
      </c>
      <c r="L23" s="24">
        <v>0.95</v>
      </c>
      <c r="M23" s="24">
        <v>0.95</v>
      </c>
      <c r="N23" s="24">
        <v>0.95</v>
      </c>
      <c r="O23" s="24">
        <v>0.95</v>
      </c>
      <c r="P23" s="24">
        <v>0.95</v>
      </c>
      <c r="Q23" s="24">
        <v>0.95</v>
      </c>
      <c r="R23" s="24">
        <v>0.95</v>
      </c>
    </row>
    <row r="24" spans="3:21" ht="20.25" customHeight="1" x14ac:dyDescent="0.15">
      <c r="D24" s="16" t="s">
        <v>42</v>
      </c>
      <c r="E24" s="31" t="s">
        <v>55</v>
      </c>
      <c r="F24" s="31"/>
      <c r="G24" s="24">
        <v>4</v>
      </c>
      <c r="H24" s="24">
        <v>4</v>
      </c>
      <c r="I24" s="24">
        <v>4</v>
      </c>
      <c r="J24" s="24">
        <v>4</v>
      </c>
      <c r="K24" s="24">
        <v>4</v>
      </c>
      <c r="L24" s="24">
        <v>4</v>
      </c>
      <c r="M24" s="24">
        <v>4</v>
      </c>
      <c r="N24" s="24">
        <v>4</v>
      </c>
      <c r="O24" s="24">
        <v>4</v>
      </c>
      <c r="P24" s="24">
        <v>4</v>
      </c>
      <c r="Q24" s="24">
        <v>4</v>
      </c>
      <c r="R24" s="24">
        <v>4</v>
      </c>
    </row>
    <row r="25" spans="3:21" ht="20.25" customHeight="1" x14ac:dyDescent="0.15">
      <c r="D25" s="16" t="s">
        <v>46</v>
      </c>
      <c r="E25" s="31" t="s">
        <v>55</v>
      </c>
      <c r="F25" s="31"/>
      <c r="G25" s="24">
        <v>4</v>
      </c>
      <c r="H25" s="24">
        <v>4</v>
      </c>
      <c r="I25" s="24">
        <v>4</v>
      </c>
      <c r="J25" s="24">
        <v>4</v>
      </c>
      <c r="K25" s="24">
        <v>4</v>
      </c>
      <c r="L25" s="24">
        <v>4</v>
      </c>
      <c r="M25" s="24">
        <v>4</v>
      </c>
      <c r="N25" s="24">
        <v>4</v>
      </c>
      <c r="O25" s="24">
        <v>4</v>
      </c>
      <c r="P25" s="24">
        <v>4</v>
      </c>
      <c r="Q25" s="24">
        <v>4</v>
      </c>
      <c r="R25" s="24">
        <v>4</v>
      </c>
    </row>
    <row r="27" spans="3:21" s="14" customFormat="1" ht="21.75" customHeight="1" x14ac:dyDescent="0.15">
      <c r="C27" s="32"/>
      <c r="D27" s="12" t="s">
        <v>56</v>
      </c>
      <c r="E27" s="30"/>
      <c r="F27" s="30"/>
      <c r="G27" s="12"/>
      <c r="H27" s="12"/>
      <c r="I27" s="32"/>
      <c r="J27" s="32"/>
      <c r="K27" s="32"/>
      <c r="L27" s="32"/>
      <c r="U27" s="15"/>
    </row>
    <row r="28" spans="3:21" ht="20.25" customHeight="1" x14ac:dyDescent="0.15">
      <c r="D28" s="16" t="s">
        <v>40</v>
      </c>
      <c r="E28" s="31" t="s">
        <v>51</v>
      </c>
      <c r="F28" s="31"/>
      <c r="G28" s="24" t="s">
        <v>43</v>
      </c>
      <c r="H28" s="24" t="s">
        <v>2</v>
      </c>
      <c r="I28" s="24" t="s">
        <v>3</v>
      </c>
      <c r="J28" s="24" t="s">
        <v>4</v>
      </c>
      <c r="K28" s="24" t="s">
        <v>5</v>
      </c>
      <c r="L28" s="24" t="s">
        <v>6</v>
      </c>
      <c r="M28" s="24" t="s">
        <v>7</v>
      </c>
      <c r="N28" s="24" t="s">
        <v>8</v>
      </c>
      <c r="O28" s="24" t="s">
        <v>9</v>
      </c>
      <c r="P28" s="24" t="s">
        <v>10</v>
      </c>
      <c r="Q28" s="24" t="s">
        <v>11</v>
      </c>
      <c r="R28" s="24" t="s">
        <v>12</v>
      </c>
    </row>
    <row r="29" spans="3:21" ht="20.25" customHeight="1" x14ac:dyDescent="0.15">
      <c r="D29" s="16" t="s">
        <v>50</v>
      </c>
      <c r="E29" s="31" t="s">
        <v>57</v>
      </c>
      <c r="F29" s="31"/>
      <c r="G29" s="24">
        <v>2.4</v>
      </c>
      <c r="H29" s="24">
        <v>2.4</v>
      </c>
      <c r="I29" s="24">
        <v>2.4</v>
      </c>
      <c r="J29" s="24">
        <v>2.4</v>
      </c>
      <c r="K29" s="24">
        <v>2.4</v>
      </c>
      <c r="L29" s="24">
        <v>2.4</v>
      </c>
      <c r="M29" s="24">
        <v>2.4</v>
      </c>
      <c r="N29" s="24">
        <v>2.4</v>
      </c>
      <c r="O29" s="24">
        <v>2.4</v>
      </c>
      <c r="P29" s="24">
        <v>2.4</v>
      </c>
      <c r="Q29" s="24">
        <v>2.4</v>
      </c>
      <c r="R29" s="24">
        <v>2.4</v>
      </c>
    </row>
    <row r="30" spans="3:21" ht="20.25" customHeight="1" x14ac:dyDescent="0.15">
      <c r="D30" s="16" t="s">
        <v>41</v>
      </c>
      <c r="E30" s="31" t="s">
        <v>57</v>
      </c>
      <c r="F30" s="31"/>
      <c r="G30" s="24">
        <v>2.4</v>
      </c>
      <c r="H30" s="24">
        <v>2.4</v>
      </c>
      <c r="I30" s="24">
        <v>2.4</v>
      </c>
      <c r="J30" s="24">
        <v>2.4</v>
      </c>
      <c r="K30" s="24">
        <v>2.4</v>
      </c>
      <c r="L30" s="24">
        <v>2.4</v>
      </c>
      <c r="M30" s="24">
        <v>2.4</v>
      </c>
      <c r="N30" s="24">
        <v>2.4</v>
      </c>
      <c r="O30" s="24">
        <v>2.4</v>
      </c>
      <c r="P30" s="24">
        <v>2.4</v>
      </c>
      <c r="Q30" s="24">
        <v>2.4</v>
      </c>
      <c r="R30" s="24">
        <v>2.4</v>
      </c>
    </row>
    <row r="31" spans="3:21" ht="20.25" customHeight="1" x14ac:dyDescent="0.15">
      <c r="D31" s="16" t="s">
        <v>44</v>
      </c>
      <c r="E31" s="31" t="s">
        <v>57</v>
      </c>
      <c r="F31" s="31"/>
      <c r="G31" s="41">
        <v>1.2</v>
      </c>
      <c r="H31" s="41">
        <v>2.4</v>
      </c>
      <c r="I31" s="41">
        <v>2.4</v>
      </c>
      <c r="J31" s="41">
        <v>2.4</v>
      </c>
      <c r="K31" s="41">
        <v>2.4</v>
      </c>
      <c r="L31" s="41">
        <v>2.4</v>
      </c>
      <c r="M31" s="41">
        <v>2.4</v>
      </c>
      <c r="N31" s="41">
        <v>2.4</v>
      </c>
      <c r="O31" s="41">
        <v>2.4</v>
      </c>
      <c r="P31" s="41">
        <v>2.4</v>
      </c>
      <c r="Q31" s="41">
        <v>2.4</v>
      </c>
      <c r="R31" s="41">
        <v>2.4</v>
      </c>
    </row>
    <row r="32" spans="3:21" ht="20.25" customHeight="1" x14ac:dyDescent="0.15">
      <c r="D32" s="16" t="s">
        <v>45</v>
      </c>
      <c r="E32" s="31" t="s">
        <v>57</v>
      </c>
      <c r="F32" s="31"/>
      <c r="G32" s="24">
        <v>2.4</v>
      </c>
      <c r="H32" s="24">
        <v>2.4</v>
      </c>
      <c r="I32" s="24">
        <v>2.4</v>
      </c>
      <c r="J32" s="24">
        <v>2.4</v>
      </c>
      <c r="K32" s="24">
        <v>2.4</v>
      </c>
      <c r="L32" s="24">
        <v>2.4</v>
      </c>
      <c r="M32" s="24">
        <v>2.4</v>
      </c>
      <c r="N32" s="24">
        <v>2.4</v>
      </c>
      <c r="O32" s="24">
        <v>2.4</v>
      </c>
      <c r="P32" s="24">
        <v>2.4</v>
      </c>
      <c r="Q32" s="24">
        <v>2.4</v>
      </c>
      <c r="R32" s="24">
        <v>2.4</v>
      </c>
    </row>
    <row r="33" spans="3:23" ht="20.25" customHeight="1" x14ac:dyDescent="0.15">
      <c r="D33" s="16" t="s">
        <v>42</v>
      </c>
      <c r="E33" s="31" t="s">
        <v>57</v>
      </c>
      <c r="F33" s="31"/>
      <c r="G33" s="24">
        <v>2.4</v>
      </c>
      <c r="H33" s="24">
        <v>2.4</v>
      </c>
      <c r="I33" s="24">
        <v>2.4</v>
      </c>
      <c r="J33" s="24">
        <v>2.4</v>
      </c>
      <c r="K33" s="24">
        <v>2.4</v>
      </c>
      <c r="L33" s="24">
        <v>2.4</v>
      </c>
      <c r="M33" s="24">
        <v>2.4</v>
      </c>
      <c r="N33" s="24">
        <v>2.4</v>
      </c>
      <c r="O33" s="24">
        <v>2.4</v>
      </c>
      <c r="P33" s="24">
        <v>2.4</v>
      </c>
      <c r="Q33" s="24">
        <v>2.4</v>
      </c>
      <c r="R33" s="24">
        <v>2.4</v>
      </c>
    </row>
    <row r="34" spans="3:23" ht="20.25" customHeight="1" x14ac:dyDescent="0.15">
      <c r="D34" s="16" t="s">
        <v>46</v>
      </c>
      <c r="E34" s="31" t="s">
        <v>57</v>
      </c>
      <c r="F34" s="31"/>
      <c r="G34" s="24">
        <v>2.4</v>
      </c>
      <c r="H34" s="24">
        <v>2.4</v>
      </c>
      <c r="I34" s="24">
        <v>2.4</v>
      </c>
      <c r="J34" s="24">
        <v>2.4</v>
      </c>
      <c r="K34" s="24">
        <v>2.4</v>
      </c>
      <c r="L34" s="24">
        <v>2.4</v>
      </c>
      <c r="M34" s="24">
        <v>2.4</v>
      </c>
      <c r="N34" s="24">
        <v>2.4</v>
      </c>
      <c r="O34" s="24">
        <v>2.4</v>
      </c>
      <c r="P34" s="24">
        <v>2.4</v>
      </c>
      <c r="Q34" s="24">
        <v>2.4</v>
      </c>
      <c r="R34" s="24">
        <v>2.4</v>
      </c>
    </row>
    <row r="35" spans="3:23" ht="20.25" customHeight="1" x14ac:dyDescent="0.15">
      <c r="D35" s="16" t="s">
        <v>48</v>
      </c>
      <c r="E35" s="31"/>
      <c r="F35" s="31"/>
      <c r="G35" s="24"/>
      <c r="H35" s="24"/>
      <c r="I35" s="24"/>
      <c r="J35" s="18"/>
      <c r="K35" s="18"/>
      <c r="L35" s="18"/>
      <c r="M35" s="18"/>
      <c r="N35" s="18"/>
      <c r="O35" s="18"/>
      <c r="P35" s="18"/>
      <c r="Q35" s="18"/>
      <c r="R35" s="18"/>
    </row>
    <row r="36" spans="3:23" ht="20.25" customHeight="1" x14ac:dyDescent="0.15">
      <c r="D36" s="16" t="s">
        <v>49</v>
      </c>
      <c r="E36" s="31"/>
      <c r="F36" s="31"/>
      <c r="G36" s="24"/>
      <c r="H36" s="24"/>
      <c r="I36" s="24"/>
      <c r="J36" s="18"/>
      <c r="K36" s="18"/>
      <c r="L36" s="18"/>
      <c r="M36" s="18"/>
      <c r="N36" s="18"/>
      <c r="O36" s="18"/>
      <c r="P36" s="18"/>
      <c r="Q36" s="18"/>
      <c r="R36" s="18"/>
    </row>
    <row r="38" spans="3:23" s="14" customFormat="1" ht="22.5" customHeight="1" x14ac:dyDescent="0.15">
      <c r="C38" s="32"/>
      <c r="D38" s="12" t="s">
        <v>58</v>
      </c>
      <c r="E38" s="30"/>
      <c r="F38" s="30"/>
      <c r="G38" s="12"/>
      <c r="H38" s="12"/>
      <c r="I38" s="32"/>
      <c r="J38" s="32"/>
      <c r="K38" s="32"/>
      <c r="L38" s="32"/>
      <c r="U38" s="15"/>
    </row>
    <row r="39" spans="3:23" ht="20.25" customHeight="1" x14ac:dyDescent="0.15">
      <c r="D39" s="16" t="s">
        <v>40</v>
      </c>
      <c r="E39" s="31" t="s">
        <v>51</v>
      </c>
      <c r="F39" s="31"/>
      <c r="G39" s="24" t="s">
        <v>43</v>
      </c>
      <c r="H39" s="24" t="s">
        <v>2</v>
      </c>
      <c r="I39" s="24" t="s">
        <v>3</v>
      </c>
      <c r="J39" s="24" t="s">
        <v>4</v>
      </c>
      <c r="K39" s="24" t="s">
        <v>5</v>
      </c>
      <c r="L39" s="24" t="s">
        <v>6</v>
      </c>
      <c r="M39" s="24" t="s">
        <v>7</v>
      </c>
      <c r="N39" s="24" t="s">
        <v>8</v>
      </c>
      <c r="O39" s="24" t="s">
        <v>9</v>
      </c>
      <c r="P39" s="24" t="s">
        <v>10</v>
      </c>
      <c r="Q39" s="24" t="s">
        <v>11</v>
      </c>
      <c r="R39" s="24" t="s">
        <v>12</v>
      </c>
      <c r="S39" s="24" t="s">
        <v>86</v>
      </c>
      <c r="T39" s="75"/>
      <c r="W39" s="13">
        <v>2</v>
      </c>
    </row>
    <row r="40" spans="3:23" ht="20.25" customHeight="1" x14ac:dyDescent="0.15">
      <c r="D40" s="16" t="s">
        <v>130</v>
      </c>
      <c r="E40" s="31" t="s">
        <v>148</v>
      </c>
      <c r="F40" s="31"/>
      <c r="G40" s="74">
        <f t="shared" ref="G40:L40" si="2">G5*G29/G20</f>
        <v>0.42456311999999996</v>
      </c>
      <c r="H40" s="74">
        <f t="shared" ref="H40" si="3">H5*H29/H20</f>
        <v>0.1132203</v>
      </c>
      <c r="I40" s="24">
        <f t="shared" si="2"/>
        <v>0.24404933999999998</v>
      </c>
      <c r="J40" s="24">
        <f t="shared" si="2"/>
        <v>0.74401637999999992</v>
      </c>
      <c r="K40" s="24">
        <f t="shared" si="2"/>
        <v>0.93660083999999999</v>
      </c>
      <c r="L40" s="24">
        <f t="shared" si="2"/>
        <v>0.44051567999999997</v>
      </c>
      <c r="M40" s="24">
        <f t="shared" ref="M40:N40" si="4">M5*M29/M20</f>
        <v>0</v>
      </c>
      <c r="N40" s="24">
        <f t="shared" si="4"/>
        <v>0</v>
      </c>
      <c r="O40" s="24">
        <f t="shared" ref="O40:Q40" si="5">O5*O29/O20</f>
        <v>0</v>
      </c>
      <c r="P40" s="24">
        <f t="shared" si="5"/>
        <v>0</v>
      </c>
      <c r="Q40" s="24">
        <f t="shared" si="5"/>
        <v>0</v>
      </c>
      <c r="R40" s="24">
        <f t="shared" ref="R40" si="6">R5*R29/R20</f>
        <v>0</v>
      </c>
      <c r="S40" s="24">
        <f t="shared" ref="S40:S47" si="7">SUM(G40:R40)</f>
        <v>2.90296566</v>
      </c>
      <c r="T40" s="75"/>
    </row>
    <row r="41" spans="3:23" ht="20.25" customHeight="1" x14ac:dyDescent="0.15">
      <c r="D41" s="16" t="s">
        <v>131</v>
      </c>
      <c r="E41" s="31" t="s">
        <v>148</v>
      </c>
      <c r="F41" s="31"/>
      <c r="G41" s="74">
        <f t="shared" ref="G41:H43" si="8">G6*G30/G21</f>
        <v>2.5302827889908257</v>
      </c>
      <c r="H41" s="74">
        <f t="shared" si="8"/>
        <v>1.2538938715596331</v>
      </c>
      <c r="I41" s="24">
        <f t="shared" ref="I41:J41" si="9">I6*I30/I21</f>
        <v>1.7219453944954126</v>
      </c>
      <c r="J41" s="24">
        <f t="shared" si="9"/>
        <v>2.3506401467889906</v>
      </c>
      <c r="K41" s="24">
        <f t="shared" ref="K41:L41" si="10">K6*K30/K21</f>
        <v>1.6909351926605503</v>
      </c>
      <c r="L41" s="24">
        <f t="shared" si="10"/>
        <v>1.317458862385321</v>
      </c>
      <c r="M41" s="24">
        <f t="shared" ref="M41:N41" si="11">M6*M30/M21</f>
        <v>0</v>
      </c>
      <c r="N41" s="24">
        <f t="shared" si="11"/>
        <v>0</v>
      </c>
      <c r="O41" s="24">
        <f t="shared" ref="O41:Q41" si="12">O6*O30/O21</f>
        <v>0</v>
      </c>
      <c r="P41" s="24">
        <f t="shared" si="12"/>
        <v>0</v>
      </c>
      <c r="Q41" s="24">
        <f t="shared" si="12"/>
        <v>0</v>
      </c>
      <c r="R41" s="24">
        <f t="shared" ref="R41" si="13">R6*R30/R21</f>
        <v>0</v>
      </c>
      <c r="S41" s="24">
        <f t="shared" si="7"/>
        <v>10.865156256880732</v>
      </c>
      <c r="T41" s="75"/>
    </row>
    <row r="42" spans="3:23" ht="20.25" customHeight="1" x14ac:dyDescent="0.15">
      <c r="D42" s="16" t="s">
        <v>124</v>
      </c>
      <c r="E42" s="31" t="s">
        <v>148</v>
      </c>
      <c r="F42" s="31"/>
      <c r="G42" s="74">
        <f t="shared" si="8"/>
        <v>6.281299578947368</v>
      </c>
      <c r="H42" s="74">
        <f t="shared" si="8"/>
        <v>12.067910400000001</v>
      </c>
      <c r="I42" s="24">
        <f t="shared" ref="I42:J42" si="14">I7*I31/I22</f>
        <v>17.420536421052628</v>
      </c>
      <c r="J42" s="24">
        <f t="shared" si="14"/>
        <v>18.653647326315792</v>
      </c>
      <c r="K42" s="24">
        <f t="shared" ref="K42:L42" si="15">K7*K31/K22</f>
        <v>13.160518989473683</v>
      </c>
      <c r="L42" s="24">
        <f t="shared" si="15"/>
        <v>20.994593684210528</v>
      </c>
      <c r="M42" s="24">
        <f t="shared" ref="M42:N42" si="16">M7*M31/M22</f>
        <v>0</v>
      </c>
      <c r="N42" s="24">
        <f t="shared" si="16"/>
        <v>0</v>
      </c>
      <c r="O42" s="24">
        <f t="shared" ref="O42:Q42" si="17">O7*O31/O22</f>
        <v>0</v>
      </c>
      <c r="P42" s="24">
        <f t="shared" si="17"/>
        <v>0</v>
      </c>
      <c r="Q42" s="24">
        <f t="shared" si="17"/>
        <v>0</v>
      </c>
      <c r="R42" s="24">
        <f t="shared" ref="R42" si="18">R7*R31/R22</f>
        <v>0</v>
      </c>
      <c r="S42" s="24">
        <f t="shared" si="7"/>
        <v>88.578506399999995</v>
      </c>
      <c r="T42" s="75"/>
    </row>
    <row r="43" spans="3:23" ht="20.25" customHeight="1" x14ac:dyDescent="0.15">
      <c r="D43" s="16" t="s">
        <v>125</v>
      </c>
      <c r="E43" s="31" t="s">
        <v>148</v>
      </c>
      <c r="F43" s="31"/>
      <c r="G43" s="74">
        <f t="shared" si="8"/>
        <v>159.12981473684212</v>
      </c>
      <c r="H43" s="74">
        <f t="shared" si="8"/>
        <v>79.657474357894756</v>
      </c>
      <c r="I43" s="24">
        <f t="shared" ref="I43:J43" si="19">I8*I32/I23</f>
        <v>108.27179418947368</v>
      </c>
      <c r="J43" s="24">
        <f t="shared" si="19"/>
        <v>107.38044429473685</v>
      </c>
      <c r="K43" s="24">
        <f t="shared" ref="K43:L43" si="20">K8*K32/K23</f>
        <v>118.67101844210526</v>
      </c>
      <c r="L43" s="24">
        <f t="shared" si="20"/>
        <v>92.569362442105245</v>
      </c>
      <c r="M43" s="24">
        <f t="shared" ref="M43:N43" si="21">M8*M32/M23</f>
        <v>0</v>
      </c>
      <c r="N43" s="24">
        <f t="shared" si="21"/>
        <v>0</v>
      </c>
      <c r="O43" s="24">
        <f t="shared" ref="O43:Q43" si="22">O8*O32/O23</f>
        <v>0</v>
      </c>
      <c r="P43" s="24">
        <f t="shared" si="22"/>
        <v>0</v>
      </c>
      <c r="Q43" s="24">
        <f t="shared" si="22"/>
        <v>0</v>
      </c>
      <c r="R43" s="24">
        <f t="shared" ref="R43" si="23">R8*R32/R23</f>
        <v>0</v>
      </c>
      <c r="S43" s="24">
        <f t="shared" si="7"/>
        <v>665.67990846315786</v>
      </c>
      <c r="T43" s="75"/>
    </row>
    <row r="44" spans="3:23" ht="20.25" customHeight="1" x14ac:dyDescent="0.15">
      <c r="D44" s="16" t="s">
        <v>126</v>
      </c>
      <c r="E44" s="31" t="s">
        <v>148</v>
      </c>
      <c r="F44" s="31"/>
      <c r="G44" s="24">
        <f t="shared" ref="G44:I45" si="24">G9*G29/G20</f>
        <v>0</v>
      </c>
      <c r="H44" s="24">
        <f t="shared" si="24"/>
        <v>0</v>
      </c>
      <c r="I44" s="24">
        <f t="shared" si="24"/>
        <v>0</v>
      </c>
      <c r="J44" s="18"/>
      <c r="K44" s="18"/>
      <c r="L44" s="18"/>
      <c r="M44" s="18"/>
      <c r="N44" s="18"/>
      <c r="O44" s="18"/>
      <c r="P44" s="18"/>
      <c r="Q44" s="18"/>
      <c r="R44" s="18"/>
      <c r="S44" s="24">
        <f t="shared" si="7"/>
        <v>0</v>
      </c>
      <c r="T44" s="75"/>
    </row>
    <row r="45" spans="3:23" ht="20.25" customHeight="1" x14ac:dyDescent="0.15">
      <c r="D45" s="16" t="s">
        <v>127</v>
      </c>
      <c r="E45" s="31" t="s">
        <v>148</v>
      </c>
      <c r="F45" s="31"/>
      <c r="G45" s="24">
        <f t="shared" si="24"/>
        <v>0</v>
      </c>
      <c r="H45" s="24">
        <f t="shared" si="24"/>
        <v>0</v>
      </c>
      <c r="I45" s="24">
        <f t="shared" si="24"/>
        <v>0</v>
      </c>
      <c r="J45" s="18"/>
      <c r="K45" s="18"/>
      <c r="L45" s="18"/>
      <c r="M45" s="18"/>
      <c r="N45" s="18"/>
      <c r="O45" s="18"/>
      <c r="P45" s="18"/>
      <c r="Q45" s="18"/>
      <c r="R45" s="18"/>
      <c r="S45" s="24">
        <f t="shared" si="7"/>
        <v>0</v>
      </c>
      <c r="T45" s="75"/>
    </row>
    <row r="46" spans="3:23" ht="20.25" customHeight="1" x14ac:dyDescent="0.15">
      <c r="D46" s="16" t="s">
        <v>128</v>
      </c>
      <c r="E46" s="31" t="s">
        <v>148</v>
      </c>
      <c r="F46" s="31"/>
      <c r="G46" s="24">
        <f t="shared" ref="G46:H47" si="25">G11*G31/G22</f>
        <v>0</v>
      </c>
      <c r="H46" s="24">
        <f t="shared" si="25"/>
        <v>0</v>
      </c>
      <c r="I46" s="24">
        <f t="shared" ref="I46" si="26">I11*I31/I22</f>
        <v>0</v>
      </c>
      <c r="J46" s="18"/>
      <c r="K46" s="18"/>
      <c r="L46" s="18"/>
      <c r="M46" s="18"/>
      <c r="N46" s="18"/>
      <c r="O46" s="18"/>
      <c r="P46" s="18"/>
      <c r="Q46" s="18"/>
      <c r="R46" s="18"/>
      <c r="S46" s="24">
        <f t="shared" si="7"/>
        <v>0</v>
      </c>
      <c r="T46" s="75"/>
    </row>
    <row r="47" spans="3:23" ht="20.25" customHeight="1" x14ac:dyDescent="0.15">
      <c r="D47" s="16" t="s">
        <v>129</v>
      </c>
      <c r="E47" s="31" t="s">
        <v>148</v>
      </c>
      <c r="F47" s="31"/>
      <c r="G47" s="24">
        <f t="shared" si="25"/>
        <v>0</v>
      </c>
      <c r="H47" s="24">
        <f t="shared" si="25"/>
        <v>0</v>
      </c>
      <c r="I47" s="24">
        <f t="shared" ref="I47" si="27">I12*I32/I23</f>
        <v>0</v>
      </c>
      <c r="J47" s="18"/>
      <c r="K47" s="18"/>
      <c r="L47" s="18"/>
      <c r="M47" s="18"/>
      <c r="N47" s="18"/>
      <c r="O47" s="18"/>
      <c r="P47" s="18"/>
      <c r="Q47" s="18"/>
      <c r="R47" s="18"/>
      <c r="S47" s="24">
        <f t="shared" si="7"/>
        <v>0</v>
      </c>
      <c r="T47" s="75"/>
    </row>
    <row r="48" spans="3:23" ht="20.25" customHeight="1" x14ac:dyDescent="0.15">
      <c r="D48" s="16" t="s">
        <v>42</v>
      </c>
      <c r="E48" s="31" t="s">
        <v>148</v>
      </c>
      <c r="F48" s="31"/>
      <c r="G48" s="24">
        <f t="shared" ref="G48:L48" si="28">G13*G33/G24</f>
        <v>0.58221744000000009</v>
      </c>
      <c r="H48" s="24">
        <f t="shared" si="28"/>
        <v>0.19464245999999999</v>
      </c>
      <c r="I48" s="24">
        <f t="shared" si="28"/>
        <v>0.48071910000000001</v>
      </c>
      <c r="J48" s="24">
        <f t="shared" si="28"/>
        <v>0.35372297999999996</v>
      </c>
      <c r="K48" s="24">
        <f t="shared" si="28"/>
        <v>0.35879999999999995</v>
      </c>
      <c r="L48" s="24">
        <f t="shared" si="28"/>
        <v>0.42119999999999996</v>
      </c>
      <c r="M48" s="24">
        <f t="shared" ref="M48:N48" si="29">M13*M33/M24</f>
        <v>0</v>
      </c>
      <c r="N48" s="24">
        <f t="shared" si="29"/>
        <v>0</v>
      </c>
      <c r="O48" s="24">
        <f t="shared" ref="O48:Q48" si="30">O13*O33/O24</f>
        <v>0</v>
      </c>
      <c r="P48" s="24">
        <f t="shared" si="30"/>
        <v>0</v>
      </c>
      <c r="Q48" s="24">
        <f t="shared" si="30"/>
        <v>0</v>
      </c>
      <c r="R48" s="24">
        <f t="shared" ref="R48" si="31">R13*R33/R24</f>
        <v>0</v>
      </c>
      <c r="S48" s="24">
        <f t="shared" ref="S48:S53" si="32">SUM(G48:R48)</f>
        <v>2.3913019799999997</v>
      </c>
      <c r="T48" s="75"/>
    </row>
    <row r="49" spans="3:22" ht="20.25" customHeight="1" x14ac:dyDescent="0.15">
      <c r="D49" s="16" t="s">
        <v>46</v>
      </c>
      <c r="E49" s="31" t="s">
        <v>148</v>
      </c>
      <c r="F49" s="31"/>
      <c r="G49" s="24">
        <f t="shared" ref="G49:L49" si="33">G14/G25*G34</f>
        <v>0</v>
      </c>
      <c r="H49" s="24">
        <f t="shared" si="33"/>
        <v>0</v>
      </c>
      <c r="I49" s="24">
        <f t="shared" si="33"/>
        <v>0</v>
      </c>
      <c r="J49" s="24">
        <f t="shared" si="33"/>
        <v>0</v>
      </c>
      <c r="K49" s="24">
        <f t="shared" si="33"/>
        <v>0</v>
      </c>
      <c r="L49" s="24">
        <f t="shared" si="33"/>
        <v>0</v>
      </c>
      <c r="M49" s="24">
        <f t="shared" ref="M49:N49" si="34">M14/M25*M34</f>
        <v>0</v>
      </c>
      <c r="N49" s="24">
        <f t="shared" si="34"/>
        <v>0</v>
      </c>
      <c r="O49" s="24">
        <f t="shared" ref="O49:Q49" si="35">O14/O25*O34</f>
        <v>0</v>
      </c>
      <c r="P49" s="24">
        <f t="shared" si="35"/>
        <v>0</v>
      </c>
      <c r="Q49" s="24">
        <f t="shared" si="35"/>
        <v>0</v>
      </c>
      <c r="R49" s="24">
        <f t="shared" ref="R49" si="36">R14/R25*R34</f>
        <v>0</v>
      </c>
      <c r="S49" s="24">
        <f t="shared" si="32"/>
        <v>0</v>
      </c>
      <c r="T49" s="75"/>
    </row>
    <row r="50" spans="3:22" ht="20.25" customHeight="1" x14ac:dyDescent="0.15">
      <c r="D50" s="16" t="s">
        <v>48</v>
      </c>
      <c r="E50" s="31" t="s">
        <v>148</v>
      </c>
      <c r="F50" s="31"/>
      <c r="G50" s="24"/>
      <c r="H50" s="24"/>
      <c r="I50" s="24"/>
      <c r="J50" s="18"/>
      <c r="K50" s="18"/>
      <c r="L50" s="18"/>
      <c r="M50" s="18"/>
      <c r="N50" s="18"/>
      <c r="O50" s="18"/>
      <c r="P50" s="18"/>
      <c r="Q50" s="18"/>
      <c r="R50" s="18"/>
      <c r="S50" s="24">
        <f t="shared" si="32"/>
        <v>0</v>
      </c>
      <c r="T50" s="75"/>
    </row>
    <row r="51" spans="3:22" ht="20.25" customHeight="1" x14ac:dyDescent="0.15">
      <c r="D51" s="16" t="s">
        <v>49</v>
      </c>
      <c r="E51" s="31" t="s">
        <v>148</v>
      </c>
      <c r="F51" s="31"/>
      <c r="G51" s="24"/>
      <c r="H51" s="24"/>
      <c r="I51" s="24"/>
      <c r="J51" s="18"/>
      <c r="K51" s="18"/>
      <c r="L51" s="18"/>
      <c r="M51" s="18"/>
      <c r="N51" s="18"/>
      <c r="O51" s="18"/>
      <c r="P51" s="18"/>
      <c r="Q51" s="18"/>
      <c r="R51" s="18"/>
      <c r="S51" s="24">
        <f t="shared" si="32"/>
        <v>0</v>
      </c>
      <c r="T51" s="75"/>
    </row>
    <row r="52" spans="3:22" ht="20.25" customHeight="1" x14ac:dyDescent="0.15">
      <c r="D52" s="16" t="s">
        <v>87</v>
      </c>
      <c r="E52" s="31" t="s">
        <v>148</v>
      </c>
      <c r="F52" s="31"/>
      <c r="G52" s="24"/>
      <c r="H52" s="24"/>
      <c r="I52" s="24"/>
      <c r="J52" s="18"/>
      <c r="K52" s="18"/>
      <c r="L52" s="18"/>
      <c r="M52" s="18"/>
      <c r="N52" s="18"/>
      <c r="O52" s="18"/>
      <c r="P52" s="18"/>
      <c r="Q52" s="18"/>
      <c r="R52" s="18"/>
      <c r="S52" s="24">
        <f t="shared" si="32"/>
        <v>0</v>
      </c>
      <c r="T52" s="75"/>
    </row>
    <row r="53" spans="3:22" ht="20.25" customHeight="1" x14ac:dyDescent="0.15">
      <c r="D53" s="16" t="s">
        <v>85</v>
      </c>
      <c r="E53" s="31" t="s">
        <v>148</v>
      </c>
      <c r="F53" s="31"/>
      <c r="G53" s="24">
        <f>SUM(G40:G52)</f>
        <v>168.9481776647803</v>
      </c>
      <c r="H53" s="24">
        <f t="shared" ref="H53:R53" si="37">SUM(H40:H52)</f>
        <v>93.287141389454391</v>
      </c>
      <c r="I53" s="24">
        <f t="shared" si="37"/>
        <v>128.13904444502171</v>
      </c>
      <c r="J53" s="24">
        <f t="shared" si="37"/>
        <v>129.48247112784162</v>
      </c>
      <c r="K53" s="24">
        <f t="shared" si="37"/>
        <v>134.81787346423951</v>
      </c>
      <c r="L53" s="24">
        <f t="shared" si="37"/>
        <v>115.7431306687011</v>
      </c>
      <c r="M53" s="24">
        <f t="shared" si="37"/>
        <v>0</v>
      </c>
      <c r="N53" s="24">
        <f t="shared" si="37"/>
        <v>0</v>
      </c>
      <c r="O53" s="24">
        <f t="shared" si="37"/>
        <v>0</v>
      </c>
      <c r="P53" s="24">
        <f t="shared" si="37"/>
        <v>0</v>
      </c>
      <c r="Q53" s="24">
        <f t="shared" si="37"/>
        <v>0</v>
      </c>
      <c r="R53" s="24">
        <f t="shared" si="37"/>
        <v>0</v>
      </c>
      <c r="S53" s="74">
        <f t="shared" si="32"/>
        <v>770.41783876003865</v>
      </c>
      <c r="T53" s="76"/>
    </row>
    <row r="56" spans="3:22" x14ac:dyDescent="0.15">
      <c r="D56" s="12" t="s">
        <v>132</v>
      </c>
    </row>
    <row r="57" spans="3:22" s="19" customFormat="1" ht="22.5" customHeight="1" x14ac:dyDescent="0.15">
      <c r="C57" s="51"/>
      <c r="D57" s="17" t="s">
        <v>83</v>
      </c>
      <c r="E57" s="49" t="s">
        <v>133</v>
      </c>
      <c r="F57" s="49"/>
      <c r="G57" s="17" t="s">
        <v>134</v>
      </c>
      <c r="H57" s="17" t="s">
        <v>135</v>
      </c>
      <c r="I57" s="17" t="s">
        <v>136</v>
      </c>
      <c r="J57" s="17" t="s">
        <v>137</v>
      </c>
      <c r="K57" s="17" t="s">
        <v>138</v>
      </c>
      <c r="L57" s="17" t="s">
        <v>139</v>
      </c>
      <c r="M57" s="17" t="s">
        <v>140</v>
      </c>
      <c r="N57" s="52"/>
      <c r="O57" s="52"/>
      <c r="P57" s="52"/>
      <c r="Q57" s="52"/>
      <c r="R57" s="52"/>
      <c r="S57" s="52"/>
      <c r="T57" s="52"/>
      <c r="U57" s="53"/>
      <c r="V57" s="52"/>
    </row>
    <row r="58" spans="3:22" ht="20.25" customHeight="1" x14ac:dyDescent="0.15">
      <c r="D58" s="16" t="s">
        <v>130</v>
      </c>
      <c r="E58" s="31" t="s">
        <v>59</v>
      </c>
      <c r="F58" s="31"/>
      <c r="G58" s="31"/>
      <c r="H58" s="24"/>
      <c r="I58" s="24"/>
      <c r="J58" s="24"/>
      <c r="K58" s="24"/>
      <c r="L58" s="24"/>
      <c r="M58" s="24"/>
    </row>
    <row r="59" spans="3:22" ht="20.25" customHeight="1" x14ac:dyDescent="0.15">
      <c r="D59" s="16" t="s">
        <v>131</v>
      </c>
      <c r="E59" s="31" t="s">
        <v>59</v>
      </c>
      <c r="F59" s="31"/>
      <c r="G59" s="31"/>
      <c r="H59" s="24"/>
      <c r="I59" s="24"/>
      <c r="J59" s="24"/>
      <c r="K59" s="24"/>
      <c r="L59" s="24"/>
      <c r="M59" s="24"/>
    </row>
    <row r="60" spans="3:22" ht="20.25" customHeight="1" x14ac:dyDescent="0.15">
      <c r="D60" s="16" t="s">
        <v>124</v>
      </c>
      <c r="E60" s="31" t="s">
        <v>59</v>
      </c>
      <c r="F60" s="31"/>
      <c r="G60" s="31"/>
      <c r="H60" s="24"/>
      <c r="I60" s="24"/>
      <c r="J60" s="24"/>
      <c r="K60" s="24"/>
      <c r="L60" s="24"/>
      <c r="M60" s="24"/>
    </row>
    <row r="61" spans="3:22" ht="20.25" customHeight="1" x14ac:dyDescent="0.15">
      <c r="D61" s="16" t="s">
        <v>125</v>
      </c>
      <c r="E61" s="31" t="s">
        <v>59</v>
      </c>
      <c r="F61" s="31"/>
      <c r="G61" s="31"/>
      <c r="H61" s="24"/>
      <c r="I61" s="24"/>
      <c r="J61" s="24"/>
      <c r="K61" s="24"/>
      <c r="L61" s="24"/>
      <c r="M61" s="24"/>
    </row>
    <row r="62" spans="3:22" ht="20.25" customHeight="1" x14ac:dyDescent="0.15">
      <c r="D62" s="16" t="s">
        <v>126</v>
      </c>
      <c r="E62" s="31" t="s">
        <v>59</v>
      </c>
      <c r="F62" s="31"/>
      <c r="G62" s="31"/>
      <c r="H62" s="24"/>
      <c r="I62" s="24"/>
      <c r="J62" s="24"/>
      <c r="K62" s="24"/>
      <c r="L62" s="24"/>
      <c r="M62" s="24"/>
    </row>
    <row r="63" spans="3:22" ht="20.25" customHeight="1" x14ac:dyDescent="0.15">
      <c r="D63" s="16" t="s">
        <v>127</v>
      </c>
      <c r="E63" s="31" t="s">
        <v>59</v>
      </c>
      <c r="F63" s="31"/>
      <c r="G63" s="31"/>
      <c r="H63" s="24"/>
      <c r="I63" s="24"/>
      <c r="J63" s="24"/>
      <c r="K63" s="24"/>
      <c r="L63" s="24"/>
      <c r="M63" s="24"/>
    </row>
    <row r="64" spans="3:22" ht="20.25" customHeight="1" x14ac:dyDescent="0.15">
      <c r="D64" s="16" t="s">
        <v>128</v>
      </c>
      <c r="E64" s="31" t="s">
        <v>59</v>
      </c>
      <c r="F64" s="31"/>
      <c r="G64" s="31"/>
      <c r="H64" s="24"/>
      <c r="I64" s="24"/>
      <c r="J64" s="24"/>
      <c r="K64" s="24"/>
      <c r="L64" s="24"/>
      <c r="M64" s="24"/>
    </row>
    <row r="65" spans="4:13" ht="20.25" customHeight="1" x14ac:dyDescent="0.15">
      <c r="D65" s="16" t="s">
        <v>129</v>
      </c>
      <c r="E65" s="31" t="s">
        <v>59</v>
      </c>
      <c r="F65" s="31"/>
      <c r="G65" s="31"/>
      <c r="H65" s="24"/>
      <c r="I65" s="24"/>
      <c r="J65" s="24"/>
      <c r="K65" s="24"/>
      <c r="L65" s="24"/>
      <c r="M65" s="24"/>
    </row>
    <row r="66" spans="4:13" ht="20.25" customHeight="1" x14ac:dyDescent="0.15">
      <c r="D66" s="16" t="s">
        <v>42</v>
      </c>
      <c r="E66" s="31" t="s">
        <v>59</v>
      </c>
      <c r="F66" s="31"/>
      <c r="G66" s="31"/>
      <c r="H66" s="24"/>
      <c r="I66" s="24"/>
      <c r="J66" s="24"/>
      <c r="K66" s="24"/>
      <c r="L66" s="24"/>
      <c r="M66" s="24"/>
    </row>
    <row r="67" spans="4:13" ht="20.25" customHeight="1" x14ac:dyDescent="0.15">
      <c r="D67" s="16" t="s">
        <v>46</v>
      </c>
      <c r="E67" s="31" t="s">
        <v>59</v>
      </c>
      <c r="F67" s="31"/>
      <c r="G67" s="31"/>
      <c r="H67" s="24"/>
      <c r="I67" s="24"/>
      <c r="J67" s="24"/>
      <c r="K67" s="24"/>
      <c r="L67" s="24"/>
      <c r="M67" s="24"/>
    </row>
    <row r="68" spans="4:13" ht="20.25" customHeight="1" x14ac:dyDescent="0.15">
      <c r="D68" s="16" t="s">
        <v>48</v>
      </c>
      <c r="E68" s="31" t="s">
        <v>59</v>
      </c>
      <c r="F68" s="31"/>
      <c r="G68" s="31"/>
      <c r="H68" s="24"/>
      <c r="I68" s="24"/>
      <c r="J68" s="24"/>
      <c r="K68" s="24"/>
      <c r="L68" s="24"/>
      <c r="M68" s="24"/>
    </row>
    <row r="69" spans="4:13" ht="20.25" customHeight="1" x14ac:dyDescent="0.15">
      <c r="D69" s="16" t="s">
        <v>49</v>
      </c>
      <c r="E69" s="31" t="s">
        <v>59</v>
      </c>
      <c r="F69" s="31"/>
      <c r="G69" s="31"/>
      <c r="H69" s="24"/>
      <c r="I69" s="24"/>
      <c r="J69" s="24"/>
      <c r="K69" s="24"/>
      <c r="L69" s="24"/>
      <c r="M69" s="24"/>
    </row>
    <row r="70" spans="4:13" ht="20.25" customHeight="1" x14ac:dyDescent="0.15">
      <c r="D70" s="16" t="s">
        <v>87</v>
      </c>
      <c r="E70" s="31" t="s">
        <v>59</v>
      </c>
      <c r="F70" s="31"/>
      <c r="G70" s="31"/>
      <c r="H70" s="24"/>
      <c r="I70" s="24"/>
      <c r="J70" s="24"/>
      <c r="K70" s="24"/>
      <c r="L70" s="24"/>
      <c r="M70" s="24"/>
    </row>
    <row r="71" spans="4:13" ht="17.25" customHeight="1" x14ac:dyDescent="0.15">
      <c r="D71" s="16" t="s">
        <v>85</v>
      </c>
      <c r="E71" s="31" t="s">
        <v>59</v>
      </c>
      <c r="F71" s="31"/>
      <c r="G71" s="31">
        <f>SUM(G58:G70)</f>
        <v>0</v>
      </c>
      <c r="H71" s="31">
        <f t="shared" ref="H71:M71" si="38">SUM(H58:H70)</f>
        <v>0</v>
      </c>
      <c r="I71" s="31">
        <f t="shared" si="38"/>
        <v>0</v>
      </c>
      <c r="J71" s="31">
        <f t="shared" si="38"/>
        <v>0</v>
      </c>
      <c r="K71" s="31">
        <f t="shared" si="38"/>
        <v>0</v>
      </c>
      <c r="L71" s="31">
        <f t="shared" si="38"/>
        <v>0</v>
      </c>
      <c r="M71" s="31">
        <f t="shared" si="38"/>
        <v>0</v>
      </c>
    </row>
    <row r="72" spans="4:13" ht="17.25" customHeight="1" x14ac:dyDescent="0.15">
      <c r="D72" s="16" t="s">
        <v>141</v>
      </c>
      <c r="E72" s="31" t="s">
        <v>59</v>
      </c>
      <c r="F72" s="31"/>
      <c r="G72" s="31"/>
      <c r="H72" s="24"/>
      <c r="I72" s="24"/>
      <c r="J72" s="24"/>
      <c r="K72" s="24"/>
      <c r="L72" s="24"/>
      <c r="M72" s="24"/>
    </row>
  </sheetData>
  <mergeCells count="1">
    <mergeCell ref="C2:L2"/>
  </mergeCells>
  <phoneticPr fontId="4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45"/>
  <sheetViews>
    <sheetView showGridLines="0" topLeftCell="A111" workbookViewId="0">
      <selection activeCell="L44" sqref="L44"/>
    </sheetView>
  </sheetViews>
  <sheetFormatPr defaultColWidth="9" defaultRowHeight="12" x14ac:dyDescent="0.15"/>
  <cols>
    <col min="1" max="1" width="6" style="3" customWidth="1"/>
    <col min="2" max="2" width="3.25" style="3" customWidth="1"/>
    <col min="3" max="3" width="7" style="3" customWidth="1"/>
    <col min="4" max="4" width="16.375" style="1" customWidth="1"/>
    <col min="5" max="5" width="12" style="1" customWidth="1"/>
    <col min="6" max="8" width="9.75" style="4" customWidth="1"/>
    <col min="9" max="9" width="10.875" style="4" customWidth="1"/>
    <col min="10" max="10" width="9.75" style="4" customWidth="1"/>
    <col min="11" max="17" width="9.75" style="3" customWidth="1"/>
    <col min="18" max="18" width="9.625" style="47" customWidth="1"/>
    <col min="19" max="19" width="4.5" style="3" customWidth="1"/>
    <col min="20" max="16384" width="9" style="3"/>
  </cols>
  <sheetData>
    <row r="1" spans="3:18" s="1" customFormat="1" ht="25.5" customHeight="1" x14ac:dyDescent="0.15">
      <c r="D1" s="27"/>
      <c r="E1" s="27"/>
      <c r="F1" s="27"/>
      <c r="G1" s="28"/>
      <c r="H1" s="27"/>
      <c r="I1" s="29"/>
      <c r="J1" s="29"/>
      <c r="K1" s="28"/>
      <c r="L1" s="28"/>
      <c r="M1" s="28"/>
      <c r="R1" s="4"/>
    </row>
    <row r="2" spans="3:18" s="1" customFormat="1" ht="25.5" customHeight="1" x14ac:dyDescent="0.15">
      <c r="C2" s="86" t="s">
        <v>76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4"/>
    </row>
    <row r="3" spans="3:18" s="1" customFormat="1" ht="13.5" hidden="1" customHeight="1" x14ac:dyDescent="0.15">
      <c r="C3" s="1" t="s">
        <v>60</v>
      </c>
      <c r="D3" s="5"/>
      <c r="E3" s="5"/>
      <c r="F3" s="5"/>
      <c r="G3" s="9"/>
      <c r="H3" s="5"/>
      <c r="I3" s="6"/>
      <c r="J3" s="6"/>
      <c r="K3" s="9"/>
      <c r="L3" s="9"/>
      <c r="M3" s="9"/>
      <c r="R3" s="4"/>
    </row>
    <row r="4" spans="3:18" s="1" customFormat="1" hidden="1" x14ac:dyDescent="0.15">
      <c r="C4" s="91" t="s">
        <v>21</v>
      </c>
      <c r="D4" s="91"/>
      <c r="E4" s="7" t="s">
        <v>22</v>
      </c>
      <c r="F4" s="7" t="s">
        <v>23</v>
      </c>
      <c r="G4" s="7" t="s">
        <v>2</v>
      </c>
      <c r="H4" s="7" t="s">
        <v>3</v>
      </c>
      <c r="I4" s="7" t="s">
        <v>4</v>
      </c>
      <c r="J4" s="8" t="s">
        <v>5</v>
      </c>
      <c r="K4" s="7" t="s">
        <v>6</v>
      </c>
      <c r="L4" s="7" t="s">
        <v>7</v>
      </c>
      <c r="M4" s="7" t="s">
        <v>8</v>
      </c>
      <c r="N4" s="7" t="s">
        <v>9</v>
      </c>
      <c r="O4" s="7" t="s">
        <v>10</v>
      </c>
      <c r="P4" s="7" t="s">
        <v>11</v>
      </c>
      <c r="Q4" s="7" t="s">
        <v>12</v>
      </c>
      <c r="R4" s="4"/>
    </row>
    <row r="5" spans="3:18" s="1" customFormat="1" ht="16.5" hidden="1" customHeight="1" x14ac:dyDescent="0.15">
      <c r="C5" s="87" t="s">
        <v>1</v>
      </c>
      <c r="D5" s="87" t="s">
        <v>24</v>
      </c>
      <c r="E5" s="87"/>
      <c r="F5" s="50" t="s">
        <v>142</v>
      </c>
      <c r="G5" s="57" t="s">
        <v>142</v>
      </c>
      <c r="H5" s="58" t="s">
        <v>142</v>
      </c>
      <c r="I5" s="65" t="s">
        <v>142</v>
      </c>
      <c r="J5" s="67" t="s">
        <v>142</v>
      </c>
      <c r="K5" s="68" t="s">
        <v>142</v>
      </c>
      <c r="L5" s="70" t="s">
        <v>142</v>
      </c>
      <c r="M5" s="72" t="s">
        <v>142</v>
      </c>
      <c r="N5" s="2"/>
      <c r="O5" s="2"/>
      <c r="P5" s="2"/>
      <c r="Q5" s="2"/>
      <c r="R5" s="4"/>
    </row>
    <row r="6" spans="3:18" s="1" customFormat="1" ht="16.5" hidden="1" customHeight="1" x14ac:dyDescent="0.15">
      <c r="C6" s="87"/>
      <c r="D6" s="2" t="s">
        <v>25</v>
      </c>
      <c r="E6" s="2" t="s">
        <v>14</v>
      </c>
      <c r="F6" s="26">
        <f>'[3]1月底'!$G$22</f>
        <v>82743.5</v>
      </c>
      <c r="G6" s="26">
        <v>0</v>
      </c>
      <c r="H6" s="26">
        <v>97421.39</v>
      </c>
      <c r="I6" s="26">
        <f>'[4]4月底'!$G$22</f>
        <v>101944.20000000001</v>
      </c>
      <c r="J6" s="21">
        <f>'[5]5月底'!$G$22</f>
        <v>68662.400000000009</v>
      </c>
      <c r="K6" s="21">
        <f>'[6]6月底'!$G$22</f>
        <v>89317.500000000029</v>
      </c>
      <c r="L6" s="26">
        <f>'[7]7月底'!$G$22</f>
        <v>61238.799999999996</v>
      </c>
      <c r="M6" s="26">
        <f>'[8]8月底'!$G$22</f>
        <v>73064.320000000007</v>
      </c>
      <c r="N6" s="21"/>
      <c r="O6" s="21"/>
      <c r="P6" s="21"/>
      <c r="Q6" s="21"/>
      <c r="R6" s="4"/>
    </row>
    <row r="7" spans="3:18" ht="16.5" hidden="1" customHeight="1" x14ac:dyDescent="0.15">
      <c r="C7" s="87"/>
      <c r="D7" s="2" t="s">
        <v>26</v>
      </c>
      <c r="E7" s="2" t="s">
        <v>15</v>
      </c>
      <c r="F7" s="26">
        <v>17</v>
      </c>
      <c r="G7" s="26">
        <v>17</v>
      </c>
      <c r="H7" s="26">
        <v>17</v>
      </c>
      <c r="I7" s="26">
        <v>17</v>
      </c>
      <c r="J7" s="26">
        <v>17</v>
      </c>
      <c r="K7" s="21">
        <v>17</v>
      </c>
      <c r="L7" s="26">
        <v>17</v>
      </c>
      <c r="M7" s="26">
        <v>17</v>
      </c>
      <c r="N7" s="21"/>
      <c r="O7" s="21"/>
      <c r="P7" s="21"/>
      <c r="Q7" s="21"/>
    </row>
    <row r="8" spans="3:18" ht="16.5" hidden="1" customHeight="1" x14ac:dyDescent="0.15">
      <c r="C8" s="87"/>
      <c r="D8" s="2" t="s">
        <v>27</v>
      </c>
      <c r="E8" s="2" t="s">
        <v>16</v>
      </c>
      <c r="F8" s="26">
        <f t="shared" ref="F8:M8" si="0">F9*1000/F34/0.93</f>
        <v>756.32392989028199</v>
      </c>
      <c r="G8" s="26" t="e">
        <f t="shared" si="0"/>
        <v>#DIV/0!</v>
      </c>
      <c r="H8" s="26">
        <f t="shared" si="0"/>
        <v>903.8231310793833</v>
      </c>
      <c r="I8" s="26">
        <f t="shared" si="0"/>
        <v>761.64874551971332</v>
      </c>
      <c r="J8" s="26">
        <f t="shared" si="0"/>
        <v>602.82331276330001</v>
      </c>
      <c r="K8" s="26">
        <f t="shared" si="0"/>
        <v>719.68042724347322</v>
      </c>
      <c r="L8" s="26" t="e">
        <f t="shared" si="0"/>
        <v>#REF!</v>
      </c>
      <c r="M8" s="26" t="e">
        <f t="shared" si="0"/>
        <v>#DIV/0!</v>
      </c>
      <c r="N8" s="21"/>
      <c r="O8" s="21"/>
      <c r="P8" s="21"/>
      <c r="Q8" s="21"/>
    </row>
    <row r="9" spans="3:18" ht="16.5" hidden="1" customHeight="1" x14ac:dyDescent="0.15">
      <c r="C9" s="87"/>
      <c r="D9" s="2" t="s">
        <v>28</v>
      </c>
      <c r="E9" s="2" t="s">
        <v>13</v>
      </c>
      <c r="F9" s="26">
        <v>403.15</v>
      </c>
      <c r="G9" s="26">
        <v>0</v>
      </c>
      <c r="H9" s="26">
        <v>427.91</v>
      </c>
      <c r="I9" s="26">
        <v>510</v>
      </c>
      <c r="J9" s="21">
        <v>272.75</v>
      </c>
      <c r="K9" s="21">
        <v>455.32</v>
      </c>
      <c r="L9" s="26">
        <v>290.72000000000003</v>
      </c>
      <c r="M9" s="26"/>
      <c r="N9" s="21"/>
      <c r="O9" s="21"/>
      <c r="P9" s="21"/>
      <c r="Q9" s="21"/>
    </row>
    <row r="10" spans="3:18" ht="16.5" hidden="1" customHeight="1" x14ac:dyDescent="0.15">
      <c r="C10" s="87"/>
      <c r="D10" s="2" t="s">
        <v>29</v>
      </c>
      <c r="E10" s="2" t="s">
        <v>30</v>
      </c>
      <c r="F10" s="56">
        <v>768</v>
      </c>
      <c r="G10" s="56">
        <v>768</v>
      </c>
      <c r="H10" s="56">
        <v>768</v>
      </c>
      <c r="I10" s="26">
        <v>768</v>
      </c>
      <c r="J10" s="26">
        <v>768</v>
      </c>
      <c r="K10" s="26">
        <v>768</v>
      </c>
      <c r="L10" s="26">
        <v>768</v>
      </c>
      <c r="M10" s="26">
        <v>768</v>
      </c>
      <c r="N10" s="21"/>
      <c r="O10" s="21"/>
      <c r="P10" s="21"/>
      <c r="Q10" s="21"/>
    </row>
    <row r="11" spans="3:18" s="1" customFormat="1" ht="16.5" hidden="1" customHeight="1" x14ac:dyDescent="0.15">
      <c r="C11" s="87" t="s">
        <v>18</v>
      </c>
      <c r="D11" s="2" t="s">
        <v>25</v>
      </c>
      <c r="E11" s="2" t="s">
        <v>14</v>
      </c>
      <c r="F11" s="22"/>
      <c r="G11" s="22"/>
      <c r="H11" s="22"/>
      <c r="I11" s="21"/>
      <c r="J11" s="21"/>
      <c r="K11" s="21"/>
      <c r="L11" s="21"/>
      <c r="M11" s="21"/>
      <c r="N11" s="21"/>
      <c r="O11" s="21"/>
      <c r="P11" s="21"/>
      <c r="Q11" s="21"/>
      <c r="R11" s="4"/>
    </row>
    <row r="12" spans="3:18" ht="16.5" hidden="1" customHeight="1" x14ac:dyDescent="0.15">
      <c r="C12" s="87"/>
      <c r="D12" s="2" t="s">
        <v>26</v>
      </c>
      <c r="E12" s="2" t="s">
        <v>15</v>
      </c>
      <c r="F12" s="22"/>
      <c r="G12" s="22"/>
      <c r="H12" s="22"/>
      <c r="I12" s="22"/>
      <c r="J12" s="21"/>
      <c r="K12" s="21"/>
      <c r="L12" s="21"/>
      <c r="M12" s="21"/>
      <c r="N12" s="21"/>
      <c r="O12" s="21"/>
      <c r="P12" s="21"/>
      <c r="Q12" s="21"/>
    </row>
    <row r="13" spans="3:18" ht="16.5" hidden="1" customHeight="1" x14ac:dyDescent="0.15">
      <c r="C13" s="87"/>
      <c r="D13" s="2" t="s">
        <v>27</v>
      </c>
      <c r="E13" s="2" t="s">
        <v>122</v>
      </c>
      <c r="F13" s="22"/>
      <c r="G13" s="22"/>
      <c r="H13" s="22"/>
      <c r="I13" s="22"/>
      <c r="J13" s="21"/>
      <c r="K13" s="21"/>
      <c r="L13" s="21"/>
      <c r="M13" s="21"/>
      <c r="N13" s="21"/>
      <c r="O13" s="21"/>
      <c r="P13" s="21"/>
      <c r="Q13" s="21"/>
    </row>
    <row r="14" spans="3:18" ht="16.5" hidden="1" customHeight="1" x14ac:dyDescent="0.15">
      <c r="C14" s="87"/>
      <c r="D14" s="2" t="s">
        <v>28</v>
      </c>
      <c r="E14" s="2" t="s">
        <v>13</v>
      </c>
      <c r="F14" s="22"/>
      <c r="G14" s="22"/>
      <c r="H14" s="22"/>
      <c r="I14" s="22"/>
      <c r="J14" s="21"/>
      <c r="K14" s="21"/>
      <c r="L14" s="21"/>
      <c r="M14" s="21"/>
      <c r="N14" s="21"/>
      <c r="O14" s="21"/>
      <c r="P14" s="21"/>
      <c r="Q14" s="21"/>
    </row>
    <row r="15" spans="3:18" ht="16.5" hidden="1" customHeight="1" x14ac:dyDescent="0.15">
      <c r="C15" s="87"/>
      <c r="D15" s="2" t="s">
        <v>29</v>
      </c>
      <c r="E15" s="2" t="s">
        <v>123</v>
      </c>
      <c r="F15" s="22"/>
      <c r="G15" s="22"/>
      <c r="H15" s="22"/>
      <c r="I15" s="22"/>
      <c r="J15" s="21"/>
      <c r="K15" s="21"/>
      <c r="L15" s="21"/>
      <c r="M15" s="21"/>
      <c r="N15" s="21"/>
      <c r="O15" s="21"/>
      <c r="P15" s="21"/>
      <c r="Q15" s="21"/>
    </row>
    <row r="16" spans="3:18" ht="16.5" hidden="1" customHeight="1" x14ac:dyDescent="0.15">
      <c r="C16" s="87" t="s">
        <v>31</v>
      </c>
      <c r="D16" s="2" t="s">
        <v>32</v>
      </c>
      <c r="E16" s="2" t="s">
        <v>33</v>
      </c>
      <c r="F16" s="21">
        <f>F9/F6*1000</f>
        <v>4.8722860405953332</v>
      </c>
      <c r="G16" s="21" t="e">
        <f t="shared" ref="G16:L16" si="1">G9/G6*1000</f>
        <v>#DIV/0!</v>
      </c>
      <c r="H16" s="21">
        <f t="shared" si="1"/>
        <v>4.392361882744642</v>
      </c>
      <c r="I16" s="21">
        <f t="shared" si="1"/>
        <v>5.0027367913034775</v>
      </c>
      <c r="J16" s="21">
        <f t="shared" si="1"/>
        <v>3.9723342032903015</v>
      </c>
      <c r="K16" s="21">
        <f t="shared" si="1"/>
        <v>5.097769194166875</v>
      </c>
      <c r="L16" s="21">
        <f t="shared" si="1"/>
        <v>4.7473170604257442</v>
      </c>
      <c r="M16" s="21">
        <f t="shared" ref="M16:Q16" si="2">SUM(M9,M14)/SUM(M6,M11)</f>
        <v>0</v>
      </c>
      <c r="N16" s="21" t="e">
        <f t="shared" si="2"/>
        <v>#DIV/0!</v>
      </c>
      <c r="O16" s="21" t="e">
        <f t="shared" si="2"/>
        <v>#DIV/0!</v>
      </c>
      <c r="P16" s="21" t="e">
        <f t="shared" si="2"/>
        <v>#DIV/0!</v>
      </c>
      <c r="Q16" s="21" t="e">
        <f t="shared" si="2"/>
        <v>#DIV/0!</v>
      </c>
    </row>
    <row r="17" spans="3:18" ht="16.5" hidden="1" customHeight="1" x14ac:dyDescent="0.15">
      <c r="C17" s="87"/>
      <c r="D17" s="2" t="s">
        <v>34</v>
      </c>
      <c r="E17" s="2" t="s">
        <v>35</v>
      </c>
      <c r="F17" s="21">
        <f>F16*F10/1000</f>
        <v>3.7419156791772155</v>
      </c>
      <c r="G17" s="21" t="e">
        <f t="shared" ref="G17:L17" si="3">G16*G10/1000</f>
        <v>#DIV/0!</v>
      </c>
      <c r="H17" s="21">
        <f t="shared" si="3"/>
        <v>3.3733339259478852</v>
      </c>
      <c r="I17" s="21">
        <f t="shared" si="3"/>
        <v>3.8421018557210709</v>
      </c>
      <c r="J17" s="21">
        <f t="shared" si="3"/>
        <v>3.0507526681269512</v>
      </c>
      <c r="K17" s="21">
        <f t="shared" si="3"/>
        <v>3.91508674112016</v>
      </c>
      <c r="L17" s="21">
        <f t="shared" si="3"/>
        <v>3.6459395024069718</v>
      </c>
      <c r="M17" s="21" t="e">
        <f t="shared" ref="M17:Q17" si="4">(M9*M10+M15*M14)/SUM(M9,M14)</f>
        <v>#DIV/0!</v>
      </c>
      <c r="N17" s="21" t="e">
        <f t="shared" si="4"/>
        <v>#DIV/0!</v>
      </c>
      <c r="O17" s="21" t="e">
        <f t="shared" si="4"/>
        <v>#DIV/0!</v>
      </c>
      <c r="P17" s="21" t="e">
        <f t="shared" si="4"/>
        <v>#DIV/0!</v>
      </c>
      <c r="Q17" s="21" t="e">
        <f t="shared" si="4"/>
        <v>#DIV/0!</v>
      </c>
    </row>
    <row r="18" spans="3:18" ht="16.5" hidden="1" customHeight="1" x14ac:dyDescent="0.15">
      <c r="C18" s="33"/>
      <c r="D18" s="33"/>
      <c r="E18" s="33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</row>
    <row r="19" spans="3:18" hidden="1" x14ac:dyDescent="0.15">
      <c r="C19" s="1" t="s">
        <v>61</v>
      </c>
    </row>
    <row r="20" spans="3:18" s="1" customFormat="1" hidden="1" x14ac:dyDescent="0.15">
      <c r="C20" s="91" t="s">
        <v>19</v>
      </c>
      <c r="D20" s="91"/>
      <c r="E20" s="7" t="s">
        <v>36</v>
      </c>
      <c r="F20" s="7" t="s">
        <v>37</v>
      </c>
      <c r="G20" s="7" t="s">
        <v>2</v>
      </c>
      <c r="H20" s="7" t="s">
        <v>3</v>
      </c>
      <c r="I20" s="7" t="s">
        <v>4</v>
      </c>
      <c r="J20" s="8" t="s">
        <v>5</v>
      </c>
      <c r="K20" s="7" t="s">
        <v>6</v>
      </c>
      <c r="L20" s="7" t="s">
        <v>7</v>
      </c>
      <c r="M20" s="7" t="s">
        <v>8</v>
      </c>
      <c r="N20" s="7" t="s">
        <v>9</v>
      </c>
      <c r="O20" s="7" t="s">
        <v>10</v>
      </c>
      <c r="P20" s="7" t="s">
        <v>11</v>
      </c>
      <c r="Q20" s="7" t="s">
        <v>12</v>
      </c>
      <c r="R20" s="4"/>
    </row>
    <row r="21" spans="3:18" s="1" customFormat="1" ht="16.5" hidden="1" customHeight="1" x14ac:dyDescent="0.15">
      <c r="C21" s="87" t="s">
        <v>1</v>
      </c>
      <c r="D21" s="87" t="s">
        <v>24</v>
      </c>
      <c r="E21" s="87"/>
      <c r="F21" s="50" t="s">
        <v>145</v>
      </c>
      <c r="G21" s="57" t="s">
        <v>145</v>
      </c>
      <c r="H21" s="58" t="s">
        <v>145</v>
      </c>
      <c r="I21" s="65" t="s">
        <v>145</v>
      </c>
      <c r="J21" s="67" t="s">
        <v>145</v>
      </c>
      <c r="K21" s="68" t="s">
        <v>145</v>
      </c>
      <c r="L21" s="70" t="s">
        <v>145</v>
      </c>
      <c r="M21" s="72" t="s">
        <v>145</v>
      </c>
      <c r="N21" s="2"/>
      <c r="O21" s="2"/>
      <c r="P21" s="2"/>
      <c r="Q21" s="2"/>
      <c r="R21" s="4"/>
    </row>
    <row r="22" spans="3:18" s="1" customFormat="1" ht="16.5" hidden="1" customHeight="1" x14ac:dyDescent="0.15">
      <c r="C22" s="87"/>
      <c r="D22" s="2" t="s">
        <v>25</v>
      </c>
      <c r="E22" s="2" t="s">
        <v>13</v>
      </c>
      <c r="F22" s="26">
        <f t="shared" ref="F22:K22" si="5">F6</f>
        <v>82743.5</v>
      </c>
      <c r="G22" s="26">
        <f t="shared" si="5"/>
        <v>0</v>
      </c>
      <c r="H22" s="26">
        <f t="shared" si="5"/>
        <v>97421.39</v>
      </c>
      <c r="I22" s="26">
        <f t="shared" si="5"/>
        <v>101944.20000000001</v>
      </c>
      <c r="J22" s="26">
        <f t="shared" si="5"/>
        <v>68662.400000000009</v>
      </c>
      <c r="K22" s="26">
        <f t="shared" si="5"/>
        <v>89317.500000000029</v>
      </c>
      <c r="L22" s="26">
        <f t="shared" ref="L22:M22" si="6">L6</f>
        <v>61238.799999999996</v>
      </c>
      <c r="M22" s="26">
        <f t="shared" si="6"/>
        <v>73064.320000000007</v>
      </c>
      <c r="N22" s="21"/>
      <c r="O22" s="21"/>
      <c r="P22" s="21"/>
      <c r="Q22" s="21"/>
      <c r="R22" s="4"/>
    </row>
    <row r="23" spans="3:18" ht="16.5" hidden="1" customHeight="1" x14ac:dyDescent="0.15">
      <c r="C23" s="87"/>
      <c r="D23" s="2" t="s">
        <v>20</v>
      </c>
      <c r="E23" s="2" t="s">
        <v>15</v>
      </c>
      <c r="F23" s="26">
        <v>17</v>
      </c>
      <c r="G23" s="26">
        <v>17</v>
      </c>
      <c r="H23" s="26">
        <v>17</v>
      </c>
      <c r="I23" s="26">
        <v>17</v>
      </c>
      <c r="J23" s="26">
        <v>17</v>
      </c>
      <c r="K23" s="26">
        <v>17</v>
      </c>
      <c r="L23" s="26">
        <v>17</v>
      </c>
      <c r="M23" s="26">
        <v>17</v>
      </c>
      <c r="N23" s="21"/>
      <c r="O23" s="21"/>
      <c r="P23" s="21"/>
      <c r="Q23" s="21"/>
    </row>
    <row r="24" spans="3:18" ht="16.5" hidden="1" customHeight="1" x14ac:dyDescent="0.15">
      <c r="C24" s="87"/>
      <c r="D24" s="2" t="s">
        <v>27</v>
      </c>
      <c r="E24" s="2" t="s">
        <v>16</v>
      </c>
      <c r="F24" s="26">
        <f t="shared" ref="F24:M24" si="7">F25*1000/F34/0.93</f>
        <v>40.99138749374346</v>
      </c>
      <c r="G24" s="26" t="e">
        <f t="shared" si="7"/>
        <v>#DIV/0!</v>
      </c>
      <c r="H24" s="26">
        <f t="shared" si="7"/>
        <v>44.693738060900074</v>
      </c>
      <c r="I24" s="26">
        <f t="shared" si="7"/>
        <v>71.550179211469541</v>
      </c>
      <c r="J24" s="26">
        <f t="shared" si="7"/>
        <v>107.08263795923699</v>
      </c>
      <c r="K24" s="26">
        <f t="shared" si="7"/>
        <v>75.442209418279418</v>
      </c>
      <c r="L24" s="26" t="e">
        <f t="shared" si="7"/>
        <v>#REF!</v>
      </c>
      <c r="M24" s="26" t="e">
        <f t="shared" si="7"/>
        <v>#DIV/0!</v>
      </c>
      <c r="N24" s="21"/>
      <c r="O24" s="21"/>
      <c r="P24" s="21"/>
      <c r="Q24" s="21"/>
    </row>
    <row r="25" spans="3:18" ht="16.5" hidden="1" customHeight="1" x14ac:dyDescent="0.15">
      <c r="C25" s="87"/>
      <c r="D25" s="2" t="s">
        <v>28</v>
      </c>
      <c r="E25" s="2" t="s">
        <v>13</v>
      </c>
      <c r="F25" s="26">
        <f>425-F9</f>
        <v>21.850000000000023</v>
      </c>
      <c r="G25" s="26">
        <v>0</v>
      </c>
      <c r="H25" s="26">
        <v>21.16</v>
      </c>
      <c r="I25" s="26">
        <v>47.91</v>
      </c>
      <c r="J25" s="21">
        <v>48.45</v>
      </c>
      <c r="K25" s="21">
        <f>503.05-K9</f>
        <v>47.730000000000018</v>
      </c>
      <c r="L25" s="26">
        <v>17.25</v>
      </c>
      <c r="M25" s="26"/>
      <c r="N25" s="21"/>
      <c r="O25" s="21"/>
      <c r="P25" s="21"/>
      <c r="Q25" s="21"/>
    </row>
    <row r="26" spans="3:18" ht="16.5" hidden="1" customHeight="1" x14ac:dyDescent="0.15">
      <c r="C26" s="87"/>
      <c r="D26" s="2" t="s">
        <v>29</v>
      </c>
      <c r="E26" s="2" t="s">
        <v>30</v>
      </c>
      <c r="F26" s="56">
        <v>768</v>
      </c>
      <c r="G26" s="56">
        <v>768</v>
      </c>
      <c r="H26" s="56">
        <v>768</v>
      </c>
      <c r="I26" s="56">
        <v>768</v>
      </c>
      <c r="J26" s="56">
        <v>768</v>
      </c>
      <c r="K26" s="56">
        <v>768</v>
      </c>
      <c r="L26" s="56">
        <v>768</v>
      </c>
      <c r="M26" s="56">
        <v>768</v>
      </c>
      <c r="N26" s="21"/>
      <c r="O26" s="21"/>
      <c r="P26" s="21"/>
      <c r="Q26" s="21"/>
    </row>
    <row r="27" spans="3:18" s="1" customFormat="1" ht="16.5" hidden="1" customHeight="1" x14ac:dyDescent="0.15">
      <c r="C27" s="87" t="s">
        <v>0</v>
      </c>
      <c r="D27" s="2" t="s">
        <v>25</v>
      </c>
      <c r="E27" s="2" t="s">
        <v>13</v>
      </c>
      <c r="F27" s="22">
        <f>F22</f>
        <v>82743.5</v>
      </c>
      <c r="G27" s="22">
        <f>G22</f>
        <v>0</v>
      </c>
      <c r="H27" s="22">
        <f t="shared" ref="H27:M27" si="8">H6</f>
        <v>97421.39</v>
      </c>
      <c r="I27" s="22">
        <f t="shared" si="8"/>
        <v>101944.20000000001</v>
      </c>
      <c r="J27" s="22">
        <f t="shared" si="8"/>
        <v>68662.400000000009</v>
      </c>
      <c r="K27" s="22">
        <f t="shared" si="8"/>
        <v>89317.500000000029</v>
      </c>
      <c r="L27" s="22">
        <f t="shared" si="8"/>
        <v>61238.799999999996</v>
      </c>
      <c r="M27" s="22">
        <f t="shared" si="8"/>
        <v>73064.320000000007</v>
      </c>
      <c r="N27" s="21"/>
      <c r="O27" s="21"/>
      <c r="P27" s="21"/>
      <c r="Q27" s="21"/>
      <c r="R27" s="4"/>
    </row>
    <row r="28" spans="3:18" ht="16.5" hidden="1" customHeight="1" x14ac:dyDescent="0.15">
      <c r="C28" s="87"/>
      <c r="D28" s="2" t="s">
        <v>20</v>
      </c>
      <c r="E28" s="2" t="s">
        <v>15</v>
      </c>
      <c r="F28" s="22"/>
      <c r="G28" s="22"/>
      <c r="H28" s="22"/>
      <c r="I28" s="22"/>
      <c r="J28" s="21"/>
      <c r="K28" s="21"/>
      <c r="L28" s="21"/>
      <c r="M28" s="21"/>
      <c r="N28" s="21"/>
      <c r="O28" s="21"/>
      <c r="P28" s="21"/>
      <c r="Q28" s="21"/>
    </row>
    <row r="29" spans="3:18" ht="16.5" hidden="1" customHeight="1" x14ac:dyDescent="0.15">
      <c r="C29" s="87"/>
      <c r="D29" s="2" t="s">
        <v>27</v>
      </c>
      <c r="E29" s="50" t="s">
        <v>146</v>
      </c>
      <c r="F29" s="22">
        <f t="shared" ref="F29:M29" si="9">F30*1000/F34</f>
        <v>96.48265754763068</v>
      </c>
      <c r="G29" s="22" t="e">
        <f t="shared" si="9"/>
        <v>#DIV/0!</v>
      </c>
      <c r="H29" s="22">
        <f t="shared" si="9"/>
        <v>183.58607684450382</v>
      </c>
      <c r="I29" s="22">
        <f t="shared" si="9"/>
        <v>179.65277777777777</v>
      </c>
      <c r="J29" s="22">
        <f t="shared" si="9"/>
        <v>10.27728104252739</v>
      </c>
      <c r="K29" s="22">
        <f t="shared" si="9"/>
        <v>121.90389392758969</v>
      </c>
      <c r="L29" s="22" t="e">
        <f t="shared" si="9"/>
        <v>#REF!</v>
      </c>
      <c r="M29" s="22" t="e">
        <f t="shared" si="9"/>
        <v>#DIV/0!</v>
      </c>
      <c r="N29" s="21"/>
      <c r="O29" s="21"/>
      <c r="P29" s="21"/>
      <c r="Q29" s="21"/>
    </row>
    <row r="30" spans="3:18" ht="16.5" hidden="1" customHeight="1" x14ac:dyDescent="0.15">
      <c r="C30" s="87"/>
      <c r="D30" s="2" t="s">
        <v>28</v>
      </c>
      <c r="E30" s="2" t="s">
        <v>13</v>
      </c>
      <c r="F30" s="22">
        <v>55.3</v>
      </c>
      <c r="G30" s="22">
        <v>0</v>
      </c>
      <c r="H30" s="22">
        <v>93.46</v>
      </c>
      <c r="I30" s="22">
        <f>97.61+31.74</f>
        <v>129.35</v>
      </c>
      <c r="J30" s="21">
        <v>5</v>
      </c>
      <c r="K30" s="21">
        <f>64.6+18.33</f>
        <v>82.929999999999993</v>
      </c>
      <c r="L30" s="21">
        <v>63.85</v>
      </c>
      <c r="M30" s="21"/>
      <c r="N30" s="21"/>
      <c r="O30" s="21"/>
      <c r="P30" s="21"/>
      <c r="Q30" s="21"/>
    </row>
    <row r="31" spans="3:18" ht="16.5" hidden="1" customHeight="1" x14ac:dyDescent="0.15">
      <c r="C31" s="87"/>
      <c r="D31" s="2" t="s">
        <v>29</v>
      </c>
      <c r="E31" s="2" t="s">
        <v>30</v>
      </c>
      <c r="F31" s="22">
        <v>376</v>
      </c>
      <c r="G31" s="22">
        <v>376</v>
      </c>
      <c r="H31" s="22">
        <v>376</v>
      </c>
      <c r="I31" s="22">
        <v>376</v>
      </c>
      <c r="J31" s="22">
        <v>810</v>
      </c>
      <c r="K31" s="21">
        <f>(64.6*376+18.33*810)/(64.6+18.33)</f>
        <v>471.92692632340527</v>
      </c>
      <c r="L31" s="22">
        <v>376</v>
      </c>
      <c r="M31" s="22">
        <v>376</v>
      </c>
      <c r="N31" s="21"/>
      <c r="O31" s="21"/>
      <c r="P31" s="21"/>
      <c r="Q31" s="21"/>
    </row>
    <row r="32" spans="3:18" ht="16.5" hidden="1" customHeight="1" x14ac:dyDescent="0.15">
      <c r="C32" s="87" t="s">
        <v>31</v>
      </c>
      <c r="D32" s="2" t="s">
        <v>38</v>
      </c>
      <c r="E32" s="2" t="s">
        <v>33</v>
      </c>
      <c r="F32" s="21">
        <f>(F25+F29)/F22*1000</f>
        <v>1.4301142391563169</v>
      </c>
      <c r="G32" s="21" t="e">
        <f t="shared" ref="G32:L32" si="10">(G25+G29)/G22*1000</f>
        <v>#DIV/0!</v>
      </c>
      <c r="H32" s="21">
        <f t="shared" si="10"/>
        <v>2.1016542347066061</v>
      </c>
      <c r="I32" s="21">
        <f t="shared" si="10"/>
        <v>2.2322287857256984</v>
      </c>
      <c r="J32" s="21">
        <f t="shared" si="10"/>
        <v>0.85530481082116827</v>
      </c>
      <c r="K32" s="21">
        <f t="shared" si="10"/>
        <v>1.8992234884271242</v>
      </c>
      <c r="L32" s="21" t="e">
        <f t="shared" si="10"/>
        <v>#REF!</v>
      </c>
      <c r="M32" s="21">
        <f t="shared" ref="M32:Q32" si="11">SUM(M25,M30)/SUM(M22,M27)</f>
        <v>0</v>
      </c>
      <c r="N32" s="21" t="e">
        <f t="shared" si="11"/>
        <v>#DIV/0!</v>
      </c>
      <c r="O32" s="21" t="e">
        <f t="shared" si="11"/>
        <v>#DIV/0!</v>
      </c>
      <c r="P32" s="21" t="e">
        <f t="shared" si="11"/>
        <v>#DIV/0!</v>
      </c>
      <c r="Q32" s="21" t="e">
        <f t="shared" si="11"/>
        <v>#DIV/0!</v>
      </c>
    </row>
    <row r="33" spans="3:18" ht="16.5" hidden="1" customHeight="1" x14ac:dyDescent="0.15">
      <c r="C33" s="87"/>
      <c r="D33" s="2" t="s">
        <v>39</v>
      </c>
      <c r="E33" s="2" t="s">
        <v>35</v>
      </c>
      <c r="F33" s="21"/>
      <c r="G33" s="21"/>
      <c r="H33" s="21"/>
      <c r="I33" s="21"/>
      <c r="J33" s="21"/>
      <c r="K33" s="21"/>
      <c r="L33" s="21">
        <f>(L31*L30+L26*L25)/L22</f>
        <v>0.60836593793477356</v>
      </c>
      <c r="M33" s="21" t="e">
        <f t="shared" ref="M33:Q33" si="12">(M25*M26+M31*M30)/SUM(M25,M30)</f>
        <v>#DIV/0!</v>
      </c>
      <c r="N33" s="21" t="e">
        <f t="shared" si="12"/>
        <v>#DIV/0!</v>
      </c>
      <c r="O33" s="21" t="e">
        <f t="shared" si="12"/>
        <v>#DIV/0!</v>
      </c>
      <c r="P33" s="21" t="e">
        <f t="shared" si="12"/>
        <v>#DIV/0!</v>
      </c>
      <c r="Q33" s="21" t="e">
        <f t="shared" si="12"/>
        <v>#DIV/0!</v>
      </c>
    </row>
    <row r="34" spans="3:18" s="55" customFormat="1" ht="22.5" hidden="1" customHeight="1" x14ac:dyDescent="0.15">
      <c r="D34" s="54"/>
      <c r="E34" s="54"/>
      <c r="F34" s="54">
        <f>'[3]1月底'!$H$22</f>
        <v>573.16</v>
      </c>
      <c r="G34" s="54"/>
      <c r="H34" s="54">
        <f>'[9]3月底'!$H$22</f>
        <v>509.08</v>
      </c>
      <c r="I34" s="54">
        <v>720</v>
      </c>
      <c r="J34" s="54">
        <v>486.51</v>
      </c>
      <c r="K34" s="55">
        <f>'[6]6月底'!$H$22</f>
        <v>680.29</v>
      </c>
      <c r="L34" s="55" t="e">
        <f>#REF!</f>
        <v>#REF!</v>
      </c>
    </row>
    <row r="35" spans="3:18" x14ac:dyDescent="0.15">
      <c r="C35" s="1" t="s">
        <v>109</v>
      </c>
    </row>
    <row r="36" spans="3:18" s="1" customFormat="1" ht="39.75" customHeight="1" x14ac:dyDescent="0.15">
      <c r="C36" s="88" t="s">
        <v>62</v>
      </c>
      <c r="D36" s="89"/>
      <c r="E36" s="90"/>
      <c r="F36" s="7" t="s">
        <v>37</v>
      </c>
      <c r="G36" s="7" t="s">
        <v>2</v>
      </c>
      <c r="H36" s="7" t="s">
        <v>3</v>
      </c>
      <c r="I36" s="7" t="s">
        <v>4</v>
      </c>
      <c r="J36" s="8" t="s">
        <v>5</v>
      </c>
      <c r="K36" s="7" t="s">
        <v>6</v>
      </c>
      <c r="L36" s="7" t="s">
        <v>7</v>
      </c>
      <c r="M36" s="7" t="s">
        <v>8</v>
      </c>
      <c r="N36" s="7" t="s">
        <v>9</v>
      </c>
      <c r="O36" s="7" t="s">
        <v>10</v>
      </c>
      <c r="P36" s="7" t="s">
        <v>11</v>
      </c>
      <c r="Q36" s="7" t="s">
        <v>12</v>
      </c>
      <c r="R36" s="4"/>
    </row>
    <row r="37" spans="3:18" s="1" customFormat="1" ht="39.75" customHeight="1" x14ac:dyDescent="0.15">
      <c r="C37" s="87" t="s">
        <v>71</v>
      </c>
      <c r="D37" s="87" t="s">
        <v>63</v>
      </c>
      <c r="E37" s="87"/>
      <c r="F37" s="2" t="s">
        <v>156</v>
      </c>
      <c r="G37" s="68" t="s">
        <v>156</v>
      </c>
      <c r="H37" s="68" t="s">
        <v>156</v>
      </c>
      <c r="I37" s="68" t="s">
        <v>156</v>
      </c>
      <c r="J37" s="68" t="s">
        <v>156</v>
      </c>
      <c r="K37" s="68" t="s">
        <v>156</v>
      </c>
      <c r="L37" s="69"/>
      <c r="M37" s="2"/>
      <c r="N37" s="2"/>
      <c r="O37" s="2"/>
      <c r="P37" s="2"/>
      <c r="Q37" s="2"/>
      <c r="R37" s="4"/>
    </row>
    <row r="38" spans="3:18" s="1" customFormat="1" ht="39.75" hidden="1" customHeight="1" x14ac:dyDescent="0.15">
      <c r="C38" s="87"/>
      <c r="D38" s="87" t="s">
        <v>64</v>
      </c>
      <c r="E38" s="87"/>
      <c r="F38" s="26"/>
      <c r="G38" s="26"/>
      <c r="H38" s="26"/>
      <c r="I38" s="26"/>
      <c r="J38" s="21"/>
      <c r="K38" s="21"/>
      <c r="L38" s="26"/>
      <c r="M38" s="26"/>
      <c r="N38" s="21"/>
      <c r="O38" s="21"/>
      <c r="P38" s="21"/>
      <c r="Q38" s="21"/>
      <c r="R38" s="4"/>
    </row>
    <row r="39" spans="3:18" ht="39.75" customHeight="1" x14ac:dyDescent="0.15">
      <c r="C39" s="87"/>
      <c r="D39" s="87" t="s">
        <v>65</v>
      </c>
      <c r="E39" s="87"/>
      <c r="F39" s="26"/>
      <c r="G39" s="26"/>
      <c r="H39" s="26"/>
      <c r="I39" s="26"/>
      <c r="J39" s="21"/>
      <c r="K39" s="21"/>
      <c r="L39" s="26"/>
      <c r="M39" s="26"/>
      <c r="N39" s="21"/>
      <c r="O39" s="21"/>
      <c r="P39" s="21"/>
      <c r="Q39" s="21"/>
    </row>
    <row r="40" spans="3:18" ht="39.75" hidden="1" customHeight="1" x14ac:dyDescent="0.15">
      <c r="C40" s="87"/>
      <c r="D40" s="87" t="s">
        <v>66</v>
      </c>
      <c r="E40" s="87"/>
      <c r="F40" s="26"/>
      <c r="G40" s="26"/>
      <c r="H40" s="26"/>
      <c r="I40" s="26"/>
      <c r="J40" s="21"/>
      <c r="K40" s="21"/>
      <c r="L40" s="26"/>
      <c r="M40" s="26"/>
      <c r="N40" s="21"/>
      <c r="O40" s="21"/>
      <c r="P40" s="21"/>
      <c r="Q40" s="21"/>
    </row>
    <row r="41" spans="3:18" ht="15.75" customHeight="1" x14ac:dyDescent="0.15"/>
    <row r="42" spans="3:18" ht="19.5" customHeight="1" x14ac:dyDescent="0.15">
      <c r="C42" s="1" t="s">
        <v>110</v>
      </c>
    </row>
    <row r="43" spans="3:18" s="1" customFormat="1" ht="39.75" customHeight="1" x14ac:dyDescent="0.15">
      <c r="C43" s="88" t="s">
        <v>62</v>
      </c>
      <c r="D43" s="89"/>
      <c r="E43" s="90"/>
      <c r="F43" s="7" t="s">
        <v>37</v>
      </c>
      <c r="G43" s="7" t="s">
        <v>2</v>
      </c>
      <c r="H43" s="7" t="s">
        <v>3</v>
      </c>
      <c r="I43" s="7" t="s">
        <v>4</v>
      </c>
      <c r="J43" s="8" t="s">
        <v>5</v>
      </c>
      <c r="K43" s="7" t="s">
        <v>6</v>
      </c>
      <c r="L43" s="7" t="s">
        <v>7</v>
      </c>
      <c r="M43" s="7" t="s">
        <v>8</v>
      </c>
      <c r="N43" s="7" t="s">
        <v>9</v>
      </c>
      <c r="O43" s="7" t="s">
        <v>10</v>
      </c>
      <c r="P43" s="7" t="s">
        <v>11</v>
      </c>
      <c r="Q43" s="7" t="s">
        <v>12</v>
      </c>
      <c r="R43" s="4"/>
    </row>
    <row r="44" spans="3:18" s="1" customFormat="1" ht="39.75" customHeight="1" x14ac:dyDescent="0.15">
      <c r="C44" s="87" t="s">
        <v>71</v>
      </c>
      <c r="D44" s="87" t="s">
        <v>67</v>
      </c>
      <c r="E44" s="87"/>
      <c r="F44" s="50" t="s">
        <v>143</v>
      </c>
      <c r="G44" s="57" t="s">
        <v>143</v>
      </c>
      <c r="H44" s="64" t="s">
        <v>155</v>
      </c>
      <c r="I44" s="64" t="s">
        <v>155</v>
      </c>
      <c r="J44" s="68" t="s">
        <v>155</v>
      </c>
      <c r="K44" s="68" t="s">
        <v>155</v>
      </c>
      <c r="L44" s="69" t="s">
        <v>143</v>
      </c>
      <c r="M44" s="73"/>
      <c r="N44" s="73"/>
      <c r="O44" s="2"/>
      <c r="P44" s="2"/>
      <c r="Q44" s="2"/>
      <c r="R44" s="4"/>
    </row>
    <row r="45" spans="3:18" s="1" customFormat="1" ht="39.75" hidden="1" customHeight="1" x14ac:dyDescent="0.15">
      <c r="C45" s="87"/>
      <c r="D45" s="87" t="s">
        <v>68</v>
      </c>
      <c r="E45" s="87"/>
      <c r="F45" s="26"/>
      <c r="G45" s="26"/>
      <c r="H45" s="26"/>
      <c r="I45" s="26"/>
      <c r="J45" s="26"/>
      <c r="K45" s="26"/>
      <c r="L45" s="26"/>
      <c r="M45" s="26"/>
      <c r="N45" s="21"/>
      <c r="O45" s="21"/>
      <c r="P45" s="21"/>
      <c r="Q45" s="21"/>
      <c r="R45" s="4"/>
    </row>
    <row r="46" spans="3:18" ht="39.75" customHeight="1" x14ac:dyDescent="0.15">
      <c r="C46" s="87"/>
      <c r="D46" s="87" t="s">
        <v>69</v>
      </c>
      <c r="E46" s="87"/>
      <c r="F46" s="26" t="s">
        <v>144</v>
      </c>
      <c r="G46" s="26" t="s">
        <v>144</v>
      </c>
      <c r="H46" s="26" t="s">
        <v>155</v>
      </c>
      <c r="I46" s="26" t="s">
        <v>155</v>
      </c>
      <c r="J46" s="26" t="s">
        <v>155</v>
      </c>
      <c r="K46" s="26" t="s">
        <v>155</v>
      </c>
      <c r="L46" s="26" t="s">
        <v>144</v>
      </c>
      <c r="M46" s="26"/>
      <c r="N46" s="21"/>
      <c r="O46" s="21"/>
      <c r="P46" s="21"/>
      <c r="Q46" s="21"/>
    </row>
    <row r="47" spans="3:18" ht="42.75" hidden="1" customHeight="1" x14ac:dyDescent="0.15">
      <c r="C47" s="87"/>
      <c r="D47" s="87" t="s">
        <v>70</v>
      </c>
      <c r="E47" s="87"/>
      <c r="F47" s="26" t="s">
        <v>144</v>
      </c>
      <c r="G47" s="26"/>
      <c r="H47" s="26"/>
      <c r="I47" s="26"/>
      <c r="J47" s="26"/>
      <c r="K47" s="26"/>
      <c r="L47" s="26"/>
      <c r="M47" s="26"/>
      <c r="N47" s="21"/>
      <c r="O47" s="21"/>
      <c r="P47" s="21"/>
      <c r="Q47" s="21"/>
    </row>
    <row r="48" spans="3:18" ht="42.75" customHeight="1" x14ac:dyDescent="0.15">
      <c r="C48" s="87"/>
      <c r="D48" s="87" t="s">
        <v>72</v>
      </c>
      <c r="E48" s="87"/>
      <c r="F48" s="26"/>
      <c r="G48" s="26" t="s">
        <v>147</v>
      </c>
      <c r="H48" s="26" t="s">
        <v>155</v>
      </c>
      <c r="I48" s="26" t="s">
        <v>155</v>
      </c>
      <c r="J48" s="26" t="s">
        <v>155</v>
      </c>
      <c r="K48" s="26" t="s">
        <v>155</v>
      </c>
      <c r="L48" s="26" t="s">
        <v>155</v>
      </c>
      <c r="M48" s="26"/>
      <c r="N48" s="26"/>
      <c r="O48" s="21"/>
      <c r="P48" s="21"/>
      <c r="Q48" s="21"/>
    </row>
    <row r="49" spans="1:18" ht="42.75" hidden="1" customHeight="1" x14ac:dyDescent="0.15">
      <c r="C49" s="87"/>
      <c r="D49" s="87" t="s">
        <v>73</v>
      </c>
      <c r="E49" s="87"/>
      <c r="F49" s="26"/>
      <c r="G49" s="26"/>
      <c r="H49" s="26"/>
      <c r="I49" s="26"/>
      <c r="J49" s="26"/>
      <c r="K49" s="26"/>
      <c r="L49" s="26"/>
      <c r="M49" s="26"/>
      <c r="N49" s="21"/>
      <c r="O49" s="21"/>
      <c r="P49" s="21"/>
      <c r="Q49" s="21"/>
    </row>
    <row r="50" spans="1:18" ht="42.75" customHeight="1" x14ac:dyDescent="0.15">
      <c r="C50" s="87"/>
      <c r="D50" s="87" t="s">
        <v>74</v>
      </c>
      <c r="E50" s="87"/>
      <c r="F50" s="26"/>
      <c r="G50" s="26" t="s">
        <v>147</v>
      </c>
      <c r="H50" s="26" t="s">
        <v>155</v>
      </c>
      <c r="I50" s="26" t="s">
        <v>155</v>
      </c>
      <c r="J50" s="26" t="s">
        <v>155</v>
      </c>
      <c r="K50" s="26" t="s">
        <v>155</v>
      </c>
      <c r="L50" s="26" t="s">
        <v>155</v>
      </c>
      <c r="M50" s="26"/>
      <c r="N50" s="21"/>
      <c r="O50" s="21"/>
      <c r="P50" s="21"/>
      <c r="Q50" s="21"/>
    </row>
    <row r="51" spans="1:18" ht="42.75" hidden="1" customHeight="1" x14ac:dyDescent="0.15">
      <c r="C51" s="87"/>
      <c r="D51" s="87" t="s">
        <v>75</v>
      </c>
      <c r="E51" s="87"/>
      <c r="F51" s="26"/>
      <c r="G51" s="26"/>
      <c r="H51" s="64" t="s">
        <v>155</v>
      </c>
      <c r="I51" s="26"/>
      <c r="J51" s="21"/>
      <c r="K51" s="21"/>
      <c r="L51" s="26"/>
      <c r="M51" s="26"/>
      <c r="N51" s="21"/>
      <c r="O51" s="21"/>
      <c r="P51" s="21"/>
      <c r="Q51" s="21"/>
    </row>
    <row r="52" spans="1:18" ht="18.75" customHeight="1" x14ac:dyDescent="0.15">
      <c r="C52" s="33"/>
      <c r="D52" s="33"/>
      <c r="E52" s="33"/>
      <c r="F52" s="46"/>
      <c r="G52" s="46"/>
      <c r="H52" s="46"/>
      <c r="I52" s="46"/>
      <c r="J52" s="34"/>
      <c r="K52" s="34"/>
      <c r="L52" s="46"/>
      <c r="M52" s="46"/>
      <c r="N52" s="34"/>
      <c r="O52" s="34"/>
      <c r="P52" s="34"/>
      <c r="Q52" s="34"/>
    </row>
    <row r="53" spans="1:18" ht="18.75" customHeight="1" x14ac:dyDescent="0.15">
      <c r="C53" s="3" t="s">
        <v>106</v>
      </c>
    </row>
    <row r="54" spans="1:18" s="1" customFormat="1" ht="30.75" customHeight="1" x14ac:dyDescent="0.15">
      <c r="C54" s="88" t="s">
        <v>62</v>
      </c>
      <c r="D54" s="89"/>
      <c r="E54" s="90"/>
      <c r="F54" s="40" t="s">
        <v>37</v>
      </c>
      <c r="G54" s="40" t="s">
        <v>2</v>
      </c>
      <c r="H54" s="40" t="s">
        <v>3</v>
      </c>
      <c r="I54" s="40" t="s">
        <v>4</v>
      </c>
      <c r="J54" s="8" t="s">
        <v>5</v>
      </c>
      <c r="K54" s="40" t="s">
        <v>6</v>
      </c>
      <c r="L54" s="40" t="s">
        <v>7</v>
      </c>
      <c r="M54" s="40" t="s">
        <v>8</v>
      </c>
      <c r="N54" s="40" t="s">
        <v>9</v>
      </c>
      <c r="O54" s="40" t="s">
        <v>10</v>
      </c>
      <c r="P54" s="40" t="s">
        <v>11</v>
      </c>
      <c r="Q54" s="40" t="s">
        <v>12</v>
      </c>
      <c r="R54" s="4"/>
    </row>
    <row r="55" spans="1:18" s="1" customFormat="1" ht="13.5" customHeight="1" x14ac:dyDescent="0.15">
      <c r="C55" s="87" t="s">
        <v>71</v>
      </c>
      <c r="D55" s="87" t="s">
        <v>63</v>
      </c>
      <c r="E55" s="87"/>
      <c r="F55" s="39">
        <v>0</v>
      </c>
      <c r="G55" s="39">
        <v>5000</v>
      </c>
      <c r="H55" s="39">
        <v>0</v>
      </c>
      <c r="I55" s="39">
        <v>0</v>
      </c>
      <c r="J55" s="69">
        <v>0</v>
      </c>
      <c r="K55" s="69">
        <v>0</v>
      </c>
      <c r="L55" s="69">
        <v>0</v>
      </c>
      <c r="M55" s="39"/>
      <c r="N55" s="39"/>
      <c r="O55" s="39"/>
      <c r="P55" s="39"/>
      <c r="Q55" s="39"/>
      <c r="R55" s="4"/>
    </row>
    <row r="56" spans="1:18" s="1" customFormat="1" ht="13.5" hidden="1" customHeight="1" x14ac:dyDescent="0.15">
      <c r="C56" s="87"/>
      <c r="D56" s="87" t="s">
        <v>64</v>
      </c>
      <c r="E56" s="87"/>
      <c r="F56" s="26"/>
      <c r="G56" s="26"/>
      <c r="H56" s="26"/>
      <c r="I56" s="26"/>
      <c r="J56" s="21"/>
      <c r="K56" s="21"/>
      <c r="L56" s="26"/>
      <c r="M56" s="26"/>
      <c r="N56" s="21"/>
      <c r="O56" s="21"/>
      <c r="P56" s="21"/>
      <c r="Q56" s="21"/>
      <c r="R56" s="4"/>
    </row>
    <row r="57" spans="1:18" ht="13.5" customHeight="1" x14ac:dyDescent="0.15">
      <c r="C57" s="87"/>
      <c r="D57" s="87" t="s">
        <v>65</v>
      </c>
      <c r="E57" s="87"/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/>
      <c r="N57" s="21"/>
      <c r="O57" s="21"/>
      <c r="P57" s="21"/>
      <c r="Q57" s="21"/>
    </row>
    <row r="58" spans="1:18" ht="13.5" hidden="1" customHeight="1" x14ac:dyDescent="0.15">
      <c r="C58" s="87"/>
      <c r="D58" s="87" t="s">
        <v>66</v>
      </c>
      <c r="E58" s="87"/>
      <c r="F58" s="26"/>
      <c r="G58" s="26"/>
      <c r="H58" s="26"/>
      <c r="I58" s="26"/>
      <c r="J58" s="21"/>
      <c r="K58" s="21"/>
      <c r="L58" s="26"/>
      <c r="M58" s="26"/>
      <c r="N58" s="21"/>
      <c r="O58" s="21"/>
      <c r="P58" s="21"/>
      <c r="Q58" s="21"/>
    </row>
    <row r="59" spans="1:18" ht="19.5" customHeight="1" x14ac:dyDescent="0.15">
      <c r="C59" s="1" t="s">
        <v>105</v>
      </c>
    </row>
    <row r="60" spans="1:18" ht="19.5" customHeight="1" x14ac:dyDescent="0.15">
      <c r="C60" s="87" t="s">
        <v>108</v>
      </c>
      <c r="D60" s="43" t="s">
        <v>107</v>
      </c>
      <c r="E60" s="43" t="s">
        <v>92</v>
      </c>
      <c r="F60" s="43" t="s">
        <v>92</v>
      </c>
      <c r="G60" s="43" t="s">
        <v>2</v>
      </c>
      <c r="H60" s="43" t="s">
        <v>3</v>
      </c>
      <c r="I60" s="43" t="s">
        <v>4</v>
      </c>
      <c r="J60" s="43" t="s">
        <v>5</v>
      </c>
      <c r="K60" s="43" t="s">
        <v>6</v>
      </c>
      <c r="L60" s="43" t="s">
        <v>7</v>
      </c>
      <c r="M60" s="43" t="s">
        <v>8</v>
      </c>
      <c r="N60" s="43" t="s">
        <v>9</v>
      </c>
      <c r="O60" s="43" t="s">
        <v>10</v>
      </c>
      <c r="P60" s="43" t="s">
        <v>11</v>
      </c>
      <c r="Q60" s="43" t="s">
        <v>12</v>
      </c>
      <c r="R60" s="42" t="s">
        <v>121</v>
      </c>
    </row>
    <row r="61" spans="1:18" x14ac:dyDescent="0.15">
      <c r="A61" s="11"/>
      <c r="B61" s="27"/>
      <c r="C61" s="87"/>
      <c r="D61" s="81" t="s">
        <v>93</v>
      </c>
      <c r="E61" s="43" t="s">
        <v>88</v>
      </c>
      <c r="F61" s="44"/>
      <c r="G61" s="44">
        <v>100000</v>
      </c>
      <c r="H61" s="44"/>
      <c r="I61" s="44"/>
      <c r="J61" s="44"/>
      <c r="K61" s="45"/>
      <c r="L61" s="45"/>
      <c r="M61" s="45"/>
      <c r="N61" s="45"/>
      <c r="O61" s="45"/>
      <c r="P61" s="45"/>
      <c r="Q61" s="45"/>
      <c r="R61" s="44">
        <f>SUM(F61:Q61)</f>
        <v>100000</v>
      </c>
    </row>
    <row r="62" spans="1:18" x14ac:dyDescent="0.15">
      <c r="A62" s="11"/>
      <c r="B62" s="27"/>
      <c r="C62" s="87"/>
      <c r="D62" s="82"/>
      <c r="E62" s="43" t="s">
        <v>89</v>
      </c>
      <c r="F62" s="44"/>
      <c r="G62" s="44"/>
      <c r="H62" s="44"/>
      <c r="I62" s="44"/>
      <c r="J62" s="44"/>
      <c r="K62" s="45"/>
      <c r="L62" s="45"/>
      <c r="M62" s="45"/>
      <c r="N62" s="45"/>
      <c r="O62" s="45"/>
      <c r="P62" s="45"/>
      <c r="Q62" s="45"/>
      <c r="R62" s="44">
        <f t="shared" ref="R62:R125" si="13">SUM(F62:Q62)</f>
        <v>0</v>
      </c>
    </row>
    <row r="63" spans="1:18" x14ac:dyDescent="0.15">
      <c r="A63" s="11"/>
      <c r="B63" s="27"/>
      <c r="C63" s="87"/>
      <c r="D63" s="82"/>
      <c r="E63" s="43" t="s">
        <v>90</v>
      </c>
      <c r="F63" s="44"/>
      <c r="G63" s="44"/>
      <c r="H63" s="44"/>
      <c r="I63" s="44"/>
      <c r="J63" s="44"/>
      <c r="K63" s="45"/>
      <c r="L63" s="45"/>
      <c r="M63" s="45"/>
      <c r="N63" s="45"/>
      <c r="O63" s="45"/>
      <c r="P63" s="45"/>
      <c r="Q63" s="45"/>
      <c r="R63" s="44">
        <f t="shared" si="13"/>
        <v>0</v>
      </c>
    </row>
    <row r="64" spans="1:18" x14ac:dyDescent="0.15">
      <c r="A64" s="11"/>
      <c r="B64" s="27"/>
      <c r="C64" s="87"/>
      <c r="D64" s="83"/>
      <c r="E64" s="43" t="s">
        <v>91</v>
      </c>
      <c r="F64" s="44"/>
      <c r="G64" s="44"/>
      <c r="H64" s="44"/>
      <c r="I64" s="44"/>
      <c r="J64" s="44"/>
      <c r="K64" s="45"/>
      <c r="L64" s="45"/>
      <c r="M64" s="45"/>
      <c r="N64" s="45"/>
      <c r="O64" s="45"/>
      <c r="P64" s="45"/>
      <c r="Q64" s="45"/>
      <c r="R64" s="44">
        <f t="shared" si="13"/>
        <v>0</v>
      </c>
    </row>
    <row r="65" spans="1:18" x14ac:dyDescent="0.15">
      <c r="A65" s="11"/>
      <c r="B65" s="27"/>
      <c r="C65" s="87"/>
      <c r="D65" s="81" t="s">
        <v>94</v>
      </c>
      <c r="E65" s="43" t="s">
        <v>88</v>
      </c>
      <c r="F65" s="44">
        <f>14400+5000</f>
        <v>19400</v>
      </c>
      <c r="G65" s="44">
        <v>0</v>
      </c>
      <c r="H65" s="44"/>
      <c r="I65" s="44"/>
      <c r="J65" s="44">
        <f>12000+2000</f>
        <v>14000</v>
      </c>
      <c r="K65" s="45"/>
      <c r="L65" s="45"/>
      <c r="M65" s="45"/>
      <c r="N65" s="45"/>
      <c r="O65" s="45"/>
      <c r="P65" s="45"/>
      <c r="Q65" s="45"/>
      <c r="R65" s="44">
        <f t="shared" si="13"/>
        <v>33400</v>
      </c>
    </row>
    <row r="66" spans="1:18" x14ac:dyDescent="0.15">
      <c r="A66" s="11"/>
      <c r="B66" s="27"/>
      <c r="C66" s="87"/>
      <c r="D66" s="82"/>
      <c r="E66" s="43" t="s">
        <v>89</v>
      </c>
      <c r="F66" s="44"/>
      <c r="G66" s="44"/>
      <c r="H66" s="44"/>
      <c r="I66" s="44"/>
      <c r="J66" s="44"/>
      <c r="K66" s="45"/>
      <c r="L66" s="45">
        <f>650*65</f>
        <v>42250</v>
      </c>
      <c r="M66" s="45"/>
      <c r="N66" s="45"/>
      <c r="O66" s="45"/>
      <c r="P66" s="45"/>
      <c r="Q66" s="45"/>
      <c r="R66" s="44">
        <f t="shared" si="13"/>
        <v>42250</v>
      </c>
    </row>
    <row r="67" spans="1:18" x14ac:dyDescent="0.15">
      <c r="A67" s="11"/>
      <c r="B67" s="27"/>
      <c r="C67" s="87"/>
      <c r="D67" s="82"/>
      <c r="E67" s="43" t="s">
        <v>90</v>
      </c>
      <c r="F67" s="44"/>
      <c r="G67" s="44"/>
      <c r="H67" s="44"/>
      <c r="I67" s="44"/>
      <c r="J67" s="44"/>
      <c r="K67" s="45"/>
      <c r="L67" s="45"/>
      <c r="M67" s="45"/>
      <c r="N67" s="45"/>
      <c r="O67" s="45"/>
      <c r="P67" s="45"/>
      <c r="Q67" s="45"/>
      <c r="R67" s="44">
        <f t="shared" si="13"/>
        <v>0</v>
      </c>
    </row>
    <row r="68" spans="1:18" x14ac:dyDescent="0.15">
      <c r="A68" s="11"/>
      <c r="B68" s="27"/>
      <c r="C68" s="87"/>
      <c r="D68" s="83"/>
      <c r="E68" s="43" t="s">
        <v>91</v>
      </c>
      <c r="F68" s="44"/>
      <c r="G68" s="44"/>
      <c r="H68" s="44"/>
      <c r="I68" s="44"/>
      <c r="J68" s="44"/>
      <c r="K68" s="45"/>
      <c r="L68" s="45"/>
      <c r="M68" s="45"/>
      <c r="N68" s="45"/>
      <c r="O68" s="45"/>
      <c r="P68" s="45"/>
      <c r="Q68" s="45"/>
      <c r="R68" s="44">
        <f t="shared" si="13"/>
        <v>0</v>
      </c>
    </row>
    <row r="69" spans="1:18" x14ac:dyDescent="0.15">
      <c r="A69" s="11"/>
      <c r="B69" s="27"/>
      <c r="C69" s="87"/>
      <c r="D69" s="81" t="s">
        <v>95</v>
      </c>
      <c r="E69" s="43" t="s">
        <v>88</v>
      </c>
      <c r="F69" s="44"/>
      <c r="G69" s="44"/>
      <c r="H69" s="44"/>
      <c r="I69" s="44"/>
      <c r="J69" s="44"/>
      <c r="K69" s="45"/>
      <c r="L69" s="45"/>
      <c r="M69" s="45"/>
      <c r="N69" s="45"/>
      <c r="O69" s="45"/>
      <c r="P69" s="45"/>
      <c r="Q69" s="45"/>
      <c r="R69" s="44">
        <f t="shared" si="13"/>
        <v>0</v>
      </c>
    </row>
    <row r="70" spans="1:18" x14ac:dyDescent="0.15">
      <c r="A70" s="11"/>
      <c r="B70" s="27"/>
      <c r="C70" s="87"/>
      <c r="D70" s="82"/>
      <c r="E70" s="43" t="s">
        <v>89</v>
      </c>
      <c r="F70" s="44"/>
      <c r="G70" s="44"/>
      <c r="H70" s="44"/>
      <c r="I70" s="44"/>
      <c r="J70" s="44"/>
      <c r="K70" s="45"/>
      <c r="L70" s="45"/>
      <c r="M70" s="45"/>
      <c r="N70" s="45"/>
      <c r="O70" s="45"/>
      <c r="P70" s="45"/>
      <c r="Q70" s="45"/>
      <c r="R70" s="44">
        <f t="shared" si="13"/>
        <v>0</v>
      </c>
    </row>
    <row r="71" spans="1:18" x14ac:dyDescent="0.15">
      <c r="A71" s="11"/>
      <c r="B71" s="27"/>
      <c r="C71" s="87"/>
      <c r="D71" s="82"/>
      <c r="E71" s="43" t="s">
        <v>90</v>
      </c>
      <c r="F71" s="44"/>
      <c r="G71" s="44"/>
      <c r="H71" s="44"/>
      <c r="I71" s="44"/>
      <c r="J71" s="44"/>
      <c r="K71" s="45"/>
      <c r="L71" s="45"/>
      <c r="M71" s="45"/>
      <c r="N71" s="45"/>
      <c r="O71" s="45"/>
      <c r="P71" s="45"/>
      <c r="Q71" s="45"/>
      <c r="R71" s="44">
        <f t="shared" si="13"/>
        <v>0</v>
      </c>
    </row>
    <row r="72" spans="1:18" x14ac:dyDescent="0.15">
      <c r="A72" s="11"/>
      <c r="B72" s="27"/>
      <c r="C72" s="87"/>
      <c r="D72" s="83"/>
      <c r="E72" s="43" t="s">
        <v>91</v>
      </c>
      <c r="F72" s="44"/>
      <c r="G72" s="44"/>
      <c r="H72" s="44"/>
      <c r="I72" s="44"/>
      <c r="J72" s="44"/>
      <c r="K72" s="45"/>
      <c r="L72" s="45"/>
      <c r="M72" s="45"/>
      <c r="N72" s="45"/>
      <c r="O72" s="45"/>
      <c r="P72" s="45"/>
      <c r="Q72" s="45"/>
      <c r="R72" s="44">
        <f t="shared" si="13"/>
        <v>0</v>
      </c>
    </row>
    <row r="73" spans="1:18" x14ac:dyDescent="0.15">
      <c r="A73" s="11"/>
      <c r="B73" s="27"/>
      <c r="C73" s="87"/>
      <c r="D73" s="81" t="s">
        <v>96</v>
      </c>
      <c r="E73" s="43" t="s">
        <v>88</v>
      </c>
      <c r="F73" s="44"/>
      <c r="G73" s="44"/>
      <c r="H73" s="44"/>
      <c r="I73" s="44"/>
      <c r="J73" s="44"/>
      <c r="K73" s="45"/>
      <c r="L73" s="45"/>
      <c r="M73" s="45"/>
      <c r="N73" s="45"/>
      <c r="O73" s="45"/>
      <c r="P73" s="45"/>
      <c r="Q73" s="45"/>
      <c r="R73" s="44">
        <f t="shared" si="13"/>
        <v>0</v>
      </c>
    </row>
    <row r="74" spans="1:18" x14ac:dyDescent="0.15">
      <c r="A74" s="11"/>
      <c r="B74" s="27"/>
      <c r="C74" s="87"/>
      <c r="D74" s="82"/>
      <c r="E74" s="43" t="s">
        <v>89</v>
      </c>
      <c r="F74" s="44"/>
      <c r="G74" s="44"/>
      <c r="H74" s="44"/>
      <c r="I74" s="44"/>
      <c r="J74" s="44"/>
      <c r="K74" s="45"/>
      <c r="L74" s="45"/>
      <c r="M74" s="45"/>
      <c r="N74" s="45"/>
      <c r="O74" s="45"/>
      <c r="P74" s="45"/>
      <c r="Q74" s="45"/>
      <c r="R74" s="44">
        <f t="shared" si="13"/>
        <v>0</v>
      </c>
    </row>
    <row r="75" spans="1:18" x14ac:dyDescent="0.15">
      <c r="A75" s="11"/>
      <c r="B75" s="27"/>
      <c r="C75" s="87"/>
      <c r="D75" s="82"/>
      <c r="E75" s="43" t="s">
        <v>90</v>
      </c>
      <c r="F75" s="44"/>
      <c r="G75" s="44"/>
      <c r="H75" s="44"/>
      <c r="I75" s="44"/>
      <c r="J75" s="44"/>
      <c r="K75" s="45"/>
      <c r="L75" s="45"/>
      <c r="M75" s="45"/>
      <c r="N75" s="45"/>
      <c r="O75" s="45"/>
      <c r="P75" s="45"/>
      <c r="Q75" s="45"/>
      <c r="R75" s="44">
        <f t="shared" si="13"/>
        <v>0</v>
      </c>
    </row>
    <row r="76" spans="1:18" x14ac:dyDescent="0.15">
      <c r="A76" s="11"/>
      <c r="B76" s="27"/>
      <c r="C76" s="87"/>
      <c r="D76" s="83"/>
      <c r="E76" s="43" t="s">
        <v>91</v>
      </c>
      <c r="F76" s="44"/>
      <c r="G76" s="44"/>
      <c r="H76" s="44"/>
      <c r="I76" s="44"/>
      <c r="J76" s="44"/>
      <c r="K76" s="45"/>
      <c r="L76" s="45"/>
      <c r="M76" s="45"/>
      <c r="N76" s="45"/>
      <c r="O76" s="45"/>
      <c r="P76" s="45"/>
      <c r="Q76" s="45"/>
      <c r="R76" s="44">
        <f t="shared" si="13"/>
        <v>0</v>
      </c>
    </row>
    <row r="77" spans="1:18" x14ac:dyDescent="0.15">
      <c r="A77" s="11"/>
      <c r="B77" s="27"/>
      <c r="C77" s="87"/>
      <c r="D77" s="81" t="s">
        <v>97</v>
      </c>
      <c r="E77" s="43" t="s">
        <v>88</v>
      </c>
      <c r="F77" s="44"/>
      <c r="G77" s="44"/>
      <c r="H77" s="44"/>
      <c r="I77" s="44"/>
      <c r="J77" s="44"/>
      <c r="K77" s="45"/>
      <c r="L77" s="45"/>
      <c r="M77" s="45"/>
      <c r="N77" s="45"/>
      <c r="O77" s="45"/>
      <c r="P77" s="45"/>
      <c r="Q77" s="45"/>
      <c r="R77" s="44">
        <f t="shared" si="13"/>
        <v>0</v>
      </c>
    </row>
    <row r="78" spans="1:18" x14ac:dyDescent="0.15">
      <c r="A78" s="11"/>
      <c r="B78" s="27"/>
      <c r="C78" s="87"/>
      <c r="D78" s="82"/>
      <c r="E78" s="43" t="s">
        <v>89</v>
      </c>
      <c r="F78" s="44"/>
      <c r="G78" s="44"/>
      <c r="H78" s="44"/>
      <c r="I78" s="44"/>
      <c r="J78" s="44"/>
      <c r="K78" s="45"/>
      <c r="L78" s="45"/>
      <c r="M78" s="45"/>
      <c r="N78" s="45"/>
      <c r="O78" s="45"/>
      <c r="P78" s="45"/>
      <c r="Q78" s="45"/>
      <c r="R78" s="44">
        <f t="shared" si="13"/>
        <v>0</v>
      </c>
    </row>
    <row r="79" spans="1:18" x14ac:dyDescent="0.15">
      <c r="A79" s="11"/>
      <c r="B79" s="27"/>
      <c r="C79" s="87"/>
      <c r="D79" s="82"/>
      <c r="E79" s="43" t="s">
        <v>90</v>
      </c>
      <c r="F79" s="44"/>
      <c r="G79" s="44"/>
      <c r="H79" s="44"/>
      <c r="I79" s="44">
        <f>1520*100+5000</f>
        <v>157000</v>
      </c>
      <c r="J79" s="44"/>
      <c r="K79" s="45"/>
      <c r="L79" s="45"/>
      <c r="M79" s="45"/>
      <c r="N79" s="45"/>
      <c r="O79" s="45"/>
      <c r="P79" s="45"/>
      <c r="Q79" s="45"/>
      <c r="R79" s="44">
        <f t="shared" si="13"/>
        <v>157000</v>
      </c>
    </row>
    <row r="80" spans="1:18" x14ac:dyDescent="0.15">
      <c r="A80" s="11"/>
      <c r="B80" s="27"/>
      <c r="C80" s="87"/>
      <c r="D80" s="83"/>
      <c r="E80" s="43" t="s">
        <v>91</v>
      </c>
      <c r="F80" s="44"/>
      <c r="G80" s="44"/>
      <c r="H80" s="44"/>
      <c r="I80" s="44"/>
      <c r="J80" s="44"/>
      <c r="K80" s="45"/>
      <c r="L80" s="45"/>
      <c r="M80" s="45"/>
      <c r="N80" s="45"/>
      <c r="O80" s="45"/>
      <c r="P80" s="45"/>
      <c r="Q80" s="45"/>
      <c r="R80" s="44">
        <f t="shared" si="13"/>
        <v>0</v>
      </c>
    </row>
    <row r="81" spans="1:18" x14ac:dyDescent="0.15">
      <c r="A81" s="11"/>
      <c r="B81" s="27"/>
      <c r="C81" s="87"/>
      <c r="D81" s="81" t="s">
        <v>98</v>
      </c>
      <c r="E81" s="43" t="s">
        <v>88</v>
      </c>
      <c r="F81" s="44"/>
      <c r="G81" s="44"/>
      <c r="H81" s="44"/>
      <c r="I81" s="44"/>
      <c r="J81" s="44"/>
      <c r="K81" s="45"/>
      <c r="L81" s="45"/>
      <c r="M81" s="45"/>
      <c r="N81" s="45"/>
      <c r="O81" s="45"/>
      <c r="P81" s="45"/>
      <c r="Q81" s="45"/>
      <c r="R81" s="44">
        <f t="shared" si="13"/>
        <v>0</v>
      </c>
    </row>
    <row r="82" spans="1:18" x14ac:dyDescent="0.15">
      <c r="A82" s="11"/>
      <c r="B82" s="27"/>
      <c r="C82" s="87"/>
      <c r="D82" s="82"/>
      <c r="E82" s="43" t="s">
        <v>89</v>
      </c>
      <c r="F82" s="44"/>
      <c r="G82" s="44"/>
      <c r="H82" s="44"/>
      <c r="I82" s="44"/>
      <c r="J82" s="44"/>
      <c r="K82" s="45"/>
      <c r="L82" s="45"/>
      <c r="M82" s="45"/>
      <c r="N82" s="45"/>
      <c r="O82" s="45"/>
      <c r="P82" s="45"/>
      <c r="Q82" s="45"/>
      <c r="R82" s="44">
        <f t="shared" si="13"/>
        <v>0</v>
      </c>
    </row>
    <row r="83" spans="1:18" x14ac:dyDescent="0.15">
      <c r="A83" s="11"/>
      <c r="B83" s="27"/>
      <c r="C83" s="87"/>
      <c r="D83" s="82"/>
      <c r="E83" s="43" t="s">
        <v>90</v>
      </c>
      <c r="F83" s="44"/>
      <c r="G83" s="44"/>
      <c r="H83" s="44"/>
      <c r="I83" s="44"/>
      <c r="J83" s="44"/>
      <c r="K83" s="45"/>
      <c r="L83" s="45"/>
      <c r="M83" s="45"/>
      <c r="N83" s="45"/>
      <c r="O83" s="45"/>
      <c r="P83" s="45"/>
      <c r="Q83" s="45"/>
      <c r="R83" s="44">
        <f t="shared" si="13"/>
        <v>0</v>
      </c>
    </row>
    <row r="84" spans="1:18" x14ac:dyDescent="0.15">
      <c r="A84" s="11"/>
      <c r="B84" s="27"/>
      <c r="C84" s="87"/>
      <c r="D84" s="83"/>
      <c r="E84" s="43" t="s">
        <v>91</v>
      </c>
      <c r="F84" s="44"/>
      <c r="G84" s="44"/>
      <c r="H84" s="44"/>
      <c r="I84" s="44"/>
      <c r="J84" s="44"/>
      <c r="K84" s="45"/>
      <c r="L84" s="45"/>
      <c r="M84" s="45"/>
      <c r="N84" s="45"/>
      <c r="O84" s="45"/>
      <c r="P84" s="45"/>
      <c r="Q84" s="45"/>
      <c r="R84" s="44">
        <f t="shared" si="13"/>
        <v>0</v>
      </c>
    </row>
    <row r="85" spans="1:18" x14ac:dyDescent="0.15">
      <c r="A85" s="11"/>
      <c r="B85" s="27"/>
      <c r="C85" s="87"/>
      <c r="D85" s="81" t="s">
        <v>99</v>
      </c>
      <c r="E85" s="43" t="s">
        <v>88</v>
      </c>
      <c r="F85" s="44"/>
      <c r="G85" s="44"/>
      <c r="H85" s="44"/>
      <c r="I85" s="44"/>
      <c r="J85" s="44"/>
      <c r="K85" s="45"/>
      <c r="L85" s="45"/>
      <c r="M85" s="45"/>
      <c r="N85" s="45"/>
      <c r="O85" s="45"/>
      <c r="P85" s="45"/>
      <c r="Q85" s="45"/>
      <c r="R85" s="44">
        <f t="shared" si="13"/>
        <v>0</v>
      </c>
    </row>
    <row r="86" spans="1:18" x14ac:dyDescent="0.15">
      <c r="A86" s="11"/>
      <c r="B86" s="27"/>
      <c r="C86" s="87"/>
      <c r="D86" s="82"/>
      <c r="E86" s="43" t="s">
        <v>89</v>
      </c>
      <c r="F86" s="44"/>
      <c r="G86" s="44"/>
      <c r="H86" s="44"/>
      <c r="I86" s="44"/>
      <c r="J86" s="44"/>
      <c r="K86" s="45"/>
      <c r="L86" s="45"/>
      <c r="M86" s="45"/>
      <c r="N86" s="45"/>
      <c r="O86" s="45"/>
      <c r="P86" s="45"/>
      <c r="Q86" s="45"/>
      <c r="R86" s="44">
        <f t="shared" si="13"/>
        <v>0</v>
      </c>
    </row>
    <row r="87" spans="1:18" x14ac:dyDescent="0.15">
      <c r="A87" s="11"/>
      <c r="B87" s="27"/>
      <c r="C87" s="87"/>
      <c r="D87" s="82"/>
      <c r="E87" s="43" t="s">
        <v>90</v>
      </c>
      <c r="F87" s="44"/>
      <c r="G87" s="44"/>
      <c r="H87" s="44"/>
      <c r="I87" s="44"/>
      <c r="J87" s="44"/>
      <c r="K87" s="45">
        <f>10*66+500</f>
        <v>1160</v>
      </c>
      <c r="L87" s="45"/>
      <c r="M87" s="45"/>
      <c r="N87" s="45"/>
      <c r="O87" s="45"/>
      <c r="P87" s="45"/>
      <c r="Q87" s="45"/>
      <c r="R87" s="44">
        <f t="shared" si="13"/>
        <v>1160</v>
      </c>
    </row>
    <row r="88" spans="1:18" x14ac:dyDescent="0.15">
      <c r="A88" s="11"/>
      <c r="B88" s="27"/>
      <c r="C88" s="87"/>
      <c r="D88" s="83"/>
      <c r="E88" s="43" t="s">
        <v>91</v>
      </c>
      <c r="F88" s="44"/>
      <c r="G88" s="44"/>
      <c r="H88" s="44"/>
      <c r="I88" s="44"/>
      <c r="J88" s="44"/>
      <c r="K88" s="45"/>
      <c r="L88" s="45"/>
      <c r="M88" s="45"/>
      <c r="N88" s="45"/>
      <c r="O88" s="45"/>
      <c r="P88" s="45"/>
      <c r="Q88" s="45"/>
      <c r="R88" s="44">
        <f t="shared" si="13"/>
        <v>0</v>
      </c>
    </row>
    <row r="89" spans="1:18" x14ac:dyDescent="0.15">
      <c r="A89" s="11"/>
      <c r="B89" s="27"/>
      <c r="C89" s="87"/>
      <c r="D89" s="81" t="s">
        <v>100</v>
      </c>
      <c r="E89" s="43" t="s">
        <v>88</v>
      </c>
      <c r="F89" s="44"/>
      <c r="G89" s="44"/>
      <c r="H89" s="44"/>
      <c r="I89" s="44"/>
      <c r="J89" s="44"/>
      <c r="K89" s="45"/>
      <c r="L89" s="45"/>
      <c r="M89" s="45"/>
      <c r="N89" s="45"/>
      <c r="O89" s="45"/>
      <c r="P89" s="45"/>
      <c r="Q89" s="45"/>
      <c r="R89" s="44">
        <f t="shared" si="13"/>
        <v>0</v>
      </c>
    </row>
    <row r="90" spans="1:18" x14ac:dyDescent="0.15">
      <c r="A90" s="11"/>
      <c r="B90" s="27"/>
      <c r="C90" s="87"/>
      <c r="D90" s="82"/>
      <c r="E90" s="43" t="s">
        <v>89</v>
      </c>
      <c r="F90" s="44"/>
      <c r="G90" s="44"/>
      <c r="H90" s="44"/>
      <c r="I90" s="44"/>
      <c r="J90" s="44"/>
      <c r="K90" s="45"/>
      <c r="L90" s="45"/>
      <c r="M90" s="45"/>
      <c r="N90" s="45"/>
      <c r="O90" s="45"/>
      <c r="P90" s="45"/>
      <c r="Q90" s="45"/>
      <c r="R90" s="44">
        <f t="shared" si="13"/>
        <v>0</v>
      </c>
    </row>
    <row r="91" spans="1:18" x14ac:dyDescent="0.15">
      <c r="A91" s="11"/>
      <c r="B91" s="27"/>
      <c r="C91" s="87"/>
      <c r="D91" s="82"/>
      <c r="E91" s="43" t="s">
        <v>90</v>
      </c>
      <c r="F91" s="44"/>
      <c r="G91" s="44"/>
      <c r="H91" s="44"/>
      <c r="I91" s="44"/>
      <c r="J91" s="44"/>
      <c r="K91" s="45"/>
      <c r="L91" s="45"/>
      <c r="M91" s="45"/>
      <c r="N91" s="45"/>
      <c r="O91" s="45"/>
      <c r="P91" s="45"/>
      <c r="Q91" s="45"/>
      <c r="R91" s="44">
        <f t="shared" si="13"/>
        <v>0</v>
      </c>
    </row>
    <row r="92" spans="1:18" x14ac:dyDescent="0.15">
      <c r="A92" s="11"/>
      <c r="B92" s="27"/>
      <c r="C92" s="87"/>
      <c r="D92" s="83"/>
      <c r="E92" s="43" t="s">
        <v>91</v>
      </c>
      <c r="F92" s="44"/>
      <c r="G92" s="44"/>
      <c r="H92" s="44"/>
      <c r="I92" s="44"/>
      <c r="J92" s="44"/>
      <c r="K92" s="45"/>
      <c r="L92" s="45"/>
      <c r="M92" s="45"/>
      <c r="N92" s="45"/>
      <c r="O92" s="45"/>
      <c r="P92" s="45"/>
      <c r="Q92" s="45"/>
      <c r="R92" s="44">
        <f t="shared" si="13"/>
        <v>0</v>
      </c>
    </row>
    <row r="93" spans="1:18" x14ac:dyDescent="0.15">
      <c r="A93" s="11"/>
      <c r="B93" s="27"/>
      <c r="C93" s="87"/>
      <c r="D93" s="81" t="s">
        <v>101</v>
      </c>
      <c r="E93" s="43" t="s">
        <v>88</v>
      </c>
      <c r="F93" s="44"/>
      <c r="G93" s="44"/>
      <c r="H93" s="44"/>
      <c r="I93" s="44"/>
      <c r="J93" s="44"/>
      <c r="K93" s="45"/>
      <c r="L93" s="45"/>
      <c r="M93" s="45"/>
      <c r="N93" s="45"/>
      <c r="O93" s="45"/>
      <c r="P93" s="45"/>
      <c r="Q93" s="45"/>
      <c r="R93" s="44">
        <f t="shared" si="13"/>
        <v>0</v>
      </c>
    </row>
    <row r="94" spans="1:18" x14ac:dyDescent="0.15">
      <c r="A94" s="11"/>
      <c r="B94" s="27"/>
      <c r="C94" s="87"/>
      <c r="D94" s="82"/>
      <c r="E94" s="43" t="s">
        <v>89</v>
      </c>
      <c r="F94" s="44"/>
      <c r="G94" s="44"/>
      <c r="H94" s="44"/>
      <c r="I94" s="44"/>
      <c r="J94" s="44"/>
      <c r="K94" s="45"/>
      <c r="L94" s="45"/>
      <c r="M94" s="45"/>
      <c r="N94" s="45"/>
      <c r="O94" s="45"/>
      <c r="P94" s="45"/>
      <c r="Q94" s="45"/>
      <c r="R94" s="44">
        <f t="shared" si="13"/>
        <v>0</v>
      </c>
    </row>
    <row r="95" spans="1:18" x14ac:dyDescent="0.15">
      <c r="A95" s="11"/>
      <c r="B95" s="27"/>
      <c r="C95" s="87"/>
      <c r="D95" s="82"/>
      <c r="E95" s="43" t="s">
        <v>90</v>
      </c>
      <c r="F95" s="44"/>
      <c r="G95" s="44"/>
      <c r="H95" s="44"/>
      <c r="I95" s="44"/>
      <c r="J95" s="44"/>
      <c r="K95" s="45"/>
      <c r="L95" s="45"/>
      <c r="M95" s="45"/>
      <c r="N95" s="45"/>
      <c r="O95" s="45"/>
      <c r="P95" s="45"/>
      <c r="Q95" s="45"/>
      <c r="R95" s="44">
        <f t="shared" si="13"/>
        <v>0</v>
      </c>
    </row>
    <row r="96" spans="1:18" x14ac:dyDescent="0.15">
      <c r="A96" s="11"/>
      <c r="B96" s="27"/>
      <c r="C96" s="87"/>
      <c r="D96" s="83"/>
      <c r="E96" s="43" t="s">
        <v>91</v>
      </c>
      <c r="F96" s="44"/>
      <c r="G96" s="44"/>
      <c r="H96" s="44"/>
      <c r="I96" s="44"/>
      <c r="J96" s="44"/>
      <c r="K96" s="45"/>
      <c r="L96" s="45"/>
      <c r="M96" s="45"/>
      <c r="N96" s="45"/>
      <c r="O96" s="45"/>
      <c r="P96" s="45"/>
      <c r="Q96" s="45"/>
      <c r="R96" s="44">
        <f t="shared" si="13"/>
        <v>0</v>
      </c>
    </row>
    <row r="97" spans="1:18" x14ac:dyDescent="0.15">
      <c r="A97" s="11"/>
      <c r="B97" s="27"/>
      <c r="C97" s="87"/>
      <c r="D97" s="81" t="s">
        <v>102</v>
      </c>
      <c r="E97" s="43" t="s">
        <v>88</v>
      </c>
      <c r="F97" s="44">
        <v>6000</v>
      </c>
      <c r="G97" s="44">
        <v>8000</v>
      </c>
      <c r="H97" s="44"/>
      <c r="I97" s="44"/>
      <c r="J97" s="44"/>
      <c r="K97" s="45"/>
      <c r="L97" s="45"/>
      <c r="M97" s="45"/>
      <c r="N97" s="45"/>
      <c r="O97" s="45"/>
      <c r="P97" s="45"/>
      <c r="Q97" s="45"/>
      <c r="R97" s="44">
        <f t="shared" si="13"/>
        <v>14000</v>
      </c>
    </row>
    <row r="98" spans="1:18" x14ac:dyDescent="0.15">
      <c r="A98" s="11"/>
      <c r="B98" s="27"/>
      <c r="C98" s="87"/>
      <c r="D98" s="82"/>
      <c r="E98" s="43" t="s">
        <v>89</v>
      </c>
      <c r="F98" s="44"/>
      <c r="G98" s="44"/>
      <c r="H98" s="44"/>
      <c r="I98" s="44"/>
      <c r="J98" s="44"/>
      <c r="K98" s="45"/>
      <c r="L98" s="45"/>
      <c r="M98" s="45"/>
      <c r="N98" s="45"/>
      <c r="O98" s="45"/>
      <c r="P98" s="45"/>
      <c r="Q98" s="45"/>
      <c r="R98" s="44">
        <f t="shared" si="13"/>
        <v>0</v>
      </c>
    </row>
    <row r="99" spans="1:18" x14ac:dyDescent="0.15">
      <c r="A99" s="11"/>
      <c r="B99" s="27"/>
      <c r="C99" s="87"/>
      <c r="D99" s="82"/>
      <c r="E99" s="43" t="s">
        <v>90</v>
      </c>
      <c r="F99" s="44"/>
      <c r="G99" s="44"/>
      <c r="H99" s="44"/>
      <c r="I99" s="44">
        <v>1800</v>
      </c>
      <c r="J99" s="44">
        <v>600</v>
      </c>
      <c r="K99" s="45">
        <v>600</v>
      </c>
      <c r="L99" s="45"/>
      <c r="M99" s="45"/>
      <c r="N99" s="45"/>
      <c r="O99" s="45"/>
      <c r="P99" s="45"/>
      <c r="Q99" s="45"/>
      <c r="R99" s="44">
        <f t="shared" si="13"/>
        <v>3000</v>
      </c>
    </row>
    <row r="100" spans="1:18" x14ac:dyDescent="0.15">
      <c r="A100" s="11"/>
      <c r="B100" s="27"/>
      <c r="C100" s="87"/>
      <c r="D100" s="83"/>
      <c r="E100" s="43" t="s">
        <v>91</v>
      </c>
      <c r="F100" s="44"/>
      <c r="G100" s="44"/>
      <c r="H100" s="44"/>
      <c r="I100" s="44"/>
      <c r="J100" s="44"/>
      <c r="K100" s="45"/>
      <c r="L100" s="45"/>
      <c r="M100" s="45"/>
      <c r="N100" s="45"/>
      <c r="O100" s="45"/>
      <c r="P100" s="45"/>
      <c r="Q100" s="45"/>
      <c r="R100" s="44">
        <f t="shared" si="13"/>
        <v>0</v>
      </c>
    </row>
    <row r="101" spans="1:18" x14ac:dyDescent="0.15">
      <c r="A101" s="11"/>
      <c r="B101" s="27"/>
      <c r="C101" s="87"/>
      <c r="D101" s="81" t="s">
        <v>103</v>
      </c>
      <c r="E101" s="43" t="s">
        <v>88</v>
      </c>
      <c r="F101" s="44"/>
      <c r="G101" s="44"/>
      <c r="H101" s="44"/>
      <c r="I101" s="44"/>
      <c r="J101" s="44"/>
      <c r="K101" s="45"/>
      <c r="L101" s="45"/>
      <c r="M101" s="45"/>
      <c r="N101" s="45"/>
      <c r="O101" s="45"/>
      <c r="P101" s="45"/>
      <c r="Q101" s="45"/>
      <c r="R101" s="44">
        <f t="shared" si="13"/>
        <v>0</v>
      </c>
    </row>
    <row r="102" spans="1:18" x14ac:dyDescent="0.15">
      <c r="A102" s="11"/>
      <c r="B102" s="27"/>
      <c r="C102" s="87"/>
      <c r="D102" s="82"/>
      <c r="E102" s="43" t="s">
        <v>89</v>
      </c>
      <c r="F102" s="44"/>
      <c r="G102" s="44"/>
      <c r="H102" s="44"/>
      <c r="I102" s="44"/>
      <c r="J102" s="44"/>
      <c r="K102" s="45"/>
      <c r="L102" s="45"/>
      <c r="M102" s="45"/>
      <c r="N102" s="45"/>
      <c r="O102" s="45"/>
      <c r="P102" s="45"/>
      <c r="Q102" s="45"/>
      <c r="R102" s="44">
        <f t="shared" si="13"/>
        <v>0</v>
      </c>
    </row>
    <row r="103" spans="1:18" x14ac:dyDescent="0.15">
      <c r="A103" s="11"/>
      <c r="B103" s="27"/>
      <c r="C103" s="87"/>
      <c r="D103" s="82"/>
      <c r="E103" s="43" t="s">
        <v>90</v>
      </c>
      <c r="F103" s="44"/>
      <c r="G103" s="44"/>
      <c r="H103" s="44"/>
      <c r="I103" s="44"/>
      <c r="J103" s="44"/>
      <c r="K103" s="45"/>
      <c r="L103" s="45"/>
      <c r="M103" s="45"/>
      <c r="N103" s="45"/>
      <c r="O103" s="45"/>
      <c r="P103" s="45"/>
      <c r="Q103" s="45"/>
      <c r="R103" s="44">
        <f t="shared" si="13"/>
        <v>0</v>
      </c>
    </row>
    <row r="104" spans="1:18" x14ac:dyDescent="0.15">
      <c r="A104" s="11"/>
      <c r="B104" s="27"/>
      <c r="C104" s="87"/>
      <c r="D104" s="83"/>
      <c r="E104" s="43" t="s">
        <v>91</v>
      </c>
      <c r="F104" s="44"/>
      <c r="G104" s="44"/>
      <c r="H104" s="44"/>
      <c r="I104" s="44"/>
      <c r="J104" s="44"/>
      <c r="K104" s="45"/>
      <c r="L104" s="45"/>
      <c r="M104" s="45"/>
      <c r="N104" s="45"/>
      <c r="O104" s="45"/>
      <c r="P104" s="45"/>
      <c r="Q104" s="45"/>
      <c r="R104" s="44">
        <f t="shared" si="13"/>
        <v>0</v>
      </c>
    </row>
    <row r="105" spans="1:18" x14ac:dyDescent="0.15">
      <c r="A105" s="11"/>
      <c r="B105" s="27"/>
      <c r="C105" s="87"/>
      <c r="D105" s="81" t="s">
        <v>104</v>
      </c>
      <c r="E105" s="43" t="s">
        <v>88</v>
      </c>
      <c r="F105" s="44"/>
      <c r="G105" s="44"/>
      <c r="H105" s="44"/>
      <c r="I105" s="44"/>
      <c r="J105" s="44"/>
      <c r="K105" s="45"/>
      <c r="L105" s="45"/>
      <c r="M105" s="45"/>
      <c r="N105" s="45"/>
      <c r="O105" s="45"/>
      <c r="P105" s="45"/>
      <c r="Q105" s="45"/>
      <c r="R105" s="44">
        <f t="shared" si="13"/>
        <v>0</v>
      </c>
    </row>
    <row r="106" spans="1:18" x14ac:dyDescent="0.15">
      <c r="A106" s="11"/>
      <c r="B106" s="27"/>
      <c r="C106" s="87"/>
      <c r="D106" s="82"/>
      <c r="E106" s="43" t="s">
        <v>89</v>
      </c>
      <c r="F106" s="44"/>
      <c r="G106" s="44"/>
      <c r="H106" s="44"/>
      <c r="I106" s="44"/>
      <c r="J106" s="44"/>
      <c r="K106" s="45"/>
      <c r="L106" s="45"/>
      <c r="M106" s="45"/>
      <c r="N106" s="45"/>
      <c r="O106" s="45"/>
      <c r="P106" s="45"/>
      <c r="Q106" s="45"/>
      <c r="R106" s="44">
        <f t="shared" si="13"/>
        <v>0</v>
      </c>
    </row>
    <row r="107" spans="1:18" x14ac:dyDescent="0.15">
      <c r="B107" s="27"/>
      <c r="C107" s="87"/>
      <c r="D107" s="82"/>
      <c r="E107" s="43" t="s">
        <v>90</v>
      </c>
      <c r="F107" s="44"/>
      <c r="G107" s="44"/>
      <c r="H107" s="44"/>
      <c r="I107" s="44"/>
      <c r="J107" s="44"/>
      <c r="K107" s="45"/>
      <c r="L107" s="45"/>
      <c r="M107" s="45"/>
      <c r="N107" s="45"/>
      <c r="O107" s="45"/>
      <c r="P107" s="45"/>
      <c r="Q107" s="45"/>
      <c r="R107" s="44">
        <f t="shared" si="13"/>
        <v>0</v>
      </c>
    </row>
    <row r="108" spans="1:18" x14ac:dyDescent="0.15">
      <c r="B108" s="5"/>
      <c r="C108" s="87"/>
      <c r="D108" s="83"/>
      <c r="E108" s="43" t="s">
        <v>91</v>
      </c>
      <c r="F108" s="44"/>
      <c r="G108" s="44"/>
      <c r="H108" s="44"/>
      <c r="I108" s="44"/>
      <c r="J108" s="44"/>
      <c r="K108" s="45"/>
      <c r="L108" s="45"/>
      <c r="M108" s="45"/>
      <c r="N108" s="45"/>
      <c r="O108" s="45"/>
      <c r="P108" s="45"/>
      <c r="Q108" s="45"/>
      <c r="R108" s="44">
        <f t="shared" si="13"/>
        <v>0</v>
      </c>
    </row>
    <row r="109" spans="1:18" x14ac:dyDescent="0.15">
      <c r="C109" s="87"/>
      <c r="D109" s="81" t="s">
        <v>111</v>
      </c>
      <c r="E109" s="43" t="s">
        <v>88</v>
      </c>
      <c r="F109" s="44"/>
      <c r="G109" s="44"/>
      <c r="H109" s="44"/>
      <c r="I109" s="44"/>
      <c r="J109" s="44"/>
      <c r="K109" s="45"/>
      <c r="L109" s="45"/>
      <c r="M109" s="45"/>
      <c r="N109" s="45"/>
      <c r="O109" s="45"/>
      <c r="P109" s="45"/>
      <c r="Q109" s="45"/>
      <c r="R109" s="44">
        <f t="shared" si="13"/>
        <v>0</v>
      </c>
    </row>
    <row r="110" spans="1:18" x14ac:dyDescent="0.15">
      <c r="C110" s="87"/>
      <c r="D110" s="82"/>
      <c r="E110" s="43" t="s">
        <v>89</v>
      </c>
      <c r="F110" s="44"/>
      <c r="G110" s="44"/>
      <c r="H110" s="44"/>
      <c r="I110" s="44"/>
      <c r="J110" s="44"/>
      <c r="K110" s="45"/>
      <c r="L110" s="45"/>
      <c r="M110" s="45"/>
      <c r="N110" s="45"/>
      <c r="O110" s="45"/>
      <c r="P110" s="45"/>
      <c r="Q110" s="45"/>
      <c r="R110" s="44">
        <f t="shared" si="13"/>
        <v>0</v>
      </c>
    </row>
    <row r="111" spans="1:18" x14ac:dyDescent="0.15">
      <c r="C111" s="87"/>
      <c r="D111" s="82"/>
      <c r="E111" s="43" t="s">
        <v>90</v>
      </c>
      <c r="F111" s="44"/>
      <c r="G111" s="44"/>
      <c r="H111" s="44"/>
      <c r="I111" s="44"/>
      <c r="J111" s="44"/>
      <c r="K111" s="45"/>
      <c r="L111" s="45"/>
      <c r="M111" s="45"/>
      <c r="N111" s="45"/>
      <c r="O111" s="45"/>
      <c r="P111" s="45"/>
      <c r="Q111" s="45"/>
      <c r="R111" s="44">
        <f t="shared" si="13"/>
        <v>0</v>
      </c>
    </row>
    <row r="112" spans="1:18" x14ac:dyDescent="0.15">
      <c r="C112" s="87"/>
      <c r="D112" s="83"/>
      <c r="E112" s="43" t="s">
        <v>17</v>
      </c>
      <c r="F112" s="44"/>
      <c r="G112" s="44"/>
      <c r="H112" s="44"/>
      <c r="I112" s="44"/>
      <c r="J112" s="44"/>
      <c r="K112" s="45"/>
      <c r="L112" s="45"/>
      <c r="M112" s="45"/>
      <c r="N112" s="45"/>
      <c r="O112" s="45"/>
      <c r="P112" s="45"/>
      <c r="Q112" s="45"/>
      <c r="R112" s="44">
        <f t="shared" si="13"/>
        <v>0</v>
      </c>
    </row>
    <row r="113" spans="3:18" x14ac:dyDescent="0.15">
      <c r="C113" s="87"/>
      <c r="D113" s="81" t="s">
        <v>112</v>
      </c>
      <c r="E113" s="43" t="s">
        <v>88</v>
      </c>
      <c r="F113" s="44"/>
      <c r="G113" s="44"/>
      <c r="H113" s="44"/>
      <c r="I113" s="44"/>
      <c r="J113" s="44"/>
      <c r="K113" s="45"/>
      <c r="L113" s="45"/>
      <c r="M113" s="45"/>
      <c r="N113" s="45"/>
      <c r="O113" s="45"/>
      <c r="P113" s="45"/>
      <c r="Q113" s="45"/>
      <c r="R113" s="44">
        <f t="shared" si="13"/>
        <v>0</v>
      </c>
    </row>
    <row r="114" spans="3:18" x14ac:dyDescent="0.15">
      <c r="C114" s="87"/>
      <c r="D114" s="82"/>
      <c r="E114" s="43" t="s">
        <v>89</v>
      </c>
      <c r="F114" s="44"/>
      <c r="G114" s="44"/>
      <c r="H114" s="44"/>
      <c r="I114" s="44"/>
      <c r="J114" s="44"/>
      <c r="K114" s="45"/>
      <c r="L114" s="45"/>
      <c r="M114" s="45"/>
      <c r="N114" s="45"/>
      <c r="O114" s="45"/>
      <c r="P114" s="45"/>
      <c r="Q114" s="45"/>
      <c r="R114" s="44">
        <f t="shared" si="13"/>
        <v>0</v>
      </c>
    </row>
    <row r="115" spans="3:18" x14ac:dyDescent="0.15">
      <c r="C115" s="87"/>
      <c r="D115" s="82"/>
      <c r="E115" s="43" t="s">
        <v>90</v>
      </c>
      <c r="F115" s="44"/>
      <c r="G115" s="44"/>
      <c r="H115" s="44"/>
      <c r="I115" s="44"/>
      <c r="J115" s="44"/>
      <c r="K115" s="45"/>
      <c r="L115" s="45"/>
      <c r="M115" s="45"/>
      <c r="N115" s="45"/>
      <c r="O115" s="45"/>
      <c r="P115" s="45"/>
      <c r="Q115" s="45"/>
      <c r="R115" s="44">
        <f t="shared" si="13"/>
        <v>0</v>
      </c>
    </row>
    <row r="116" spans="3:18" x14ac:dyDescent="0.15">
      <c r="C116" s="87"/>
      <c r="D116" s="83"/>
      <c r="E116" s="43" t="s">
        <v>17</v>
      </c>
      <c r="F116" s="44"/>
      <c r="G116" s="44"/>
      <c r="H116" s="44"/>
      <c r="I116" s="44"/>
      <c r="J116" s="44"/>
      <c r="K116" s="45"/>
      <c r="L116" s="45"/>
      <c r="M116" s="45"/>
      <c r="N116" s="45"/>
      <c r="O116" s="45"/>
      <c r="P116" s="45"/>
      <c r="Q116" s="45"/>
      <c r="R116" s="44">
        <f t="shared" si="13"/>
        <v>0</v>
      </c>
    </row>
    <row r="117" spans="3:18" x14ac:dyDescent="0.15">
      <c r="C117" s="87"/>
      <c r="D117" s="81" t="s">
        <v>113</v>
      </c>
      <c r="E117" s="43" t="s">
        <v>88</v>
      </c>
      <c r="F117" s="44"/>
      <c r="G117" s="44"/>
      <c r="H117" s="44"/>
      <c r="I117" s="44"/>
      <c r="J117" s="44"/>
      <c r="K117" s="45"/>
      <c r="L117" s="45"/>
      <c r="M117" s="45"/>
      <c r="N117" s="45"/>
      <c r="O117" s="45"/>
      <c r="P117" s="45"/>
      <c r="Q117" s="45"/>
      <c r="R117" s="44">
        <f t="shared" si="13"/>
        <v>0</v>
      </c>
    </row>
    <row r="118" spans="3:18" x14ac:dyDescent="0.15">
      <c r="C118" s="87"/>
      <c r="D118" s="82"/>
      <c r="E118" s="43" t="s">
        <v>89</v>
      </c>
      <c r="F118" s="44"/>
      <c r="G118" s="44"/>
      <c r="H118" s="44"/>
      <c r="I118" s="44"/>
      <c r="J118" s="44"/>
      <c r="K118" s="45"/>
      <c r="L118" s="45"/>
      <c r="M118" s="45"/>
      <c r="N118" s="45"/>
      <c r="O118" s="45"/>
      <c r="P118" s="45"/>
      <c r="Q118" s="45"/>
      <c r="R118" s="44">
        <f t="shared" si="13"/>
        <v>0</v>
      </c>
    </row>
    <row r="119" spans="3:18" x14ac:dyDescent="0.15">
      <c r="C119" s="87"/>
      <c r="D119" s="82"/>
      <c r="E119" s="43" t="s">
        <v>90</v>
      </c>
      <c r="F119" s="44"/>
      <c r="G119" s="44"/>
      <c r="H119" s="44"/>
      <c r="I119" s="44"/>
      <c r="J119" s="44"/>
      <c r="K119" s="45"/>
      <c r="L119" s="45"/>
      <c r="M119" s="45"/>
      <c r="N119" s="45"/>
      <c r="O119" s="45"/>
      <c r="P119" s="45"/>
      <c r="Q119" s="45"/>
      <c r="R119" s="44">
        <f t="shared" si="13"/>
        <v>0</v>
      </c>
    </row>
    <row r="120" spans="3:18" x14ac:dyDescent="0.15">
      <c r="C120" s="87"/>
      <c r="D120" s="83"/>
      <c r="E120" s="43" t="s">
        <v>17</v>
      </c>
      <c r="F120" s="44"/>
      <c r="G120" s="44"/>
      <c r="H120" s="44"/>
      <c r="I120" s="44"/>
      <c r="J120" s="44"/>
      <c r="K120" s="45"/>
      <c r="L120" s="45"/>
      <c r="M120" s="45"/>
      <c r="N120" s="45"/>
      <c r="O120" s="45"/>
      <c r="P120" s="45"/>
      <c r="Q120" s="45"/>
      <c r="R120" s="44">
        <f t="shared" si="13"/>
        <v>0</v>
      </c>
    </row>
    <row r="121" spans="3:18" x14ac:dyDescent="0.15">
      <c r="C121" s="87"/>
      <c r="D121" s="81" t="s">
        <v>114</v>
      </c>
      <c r="E121" s="43" t="s">
        <v>88</v>
      </c>
      <c r="F121" s="44"/>
      <c r="G121" s="44"/>
      <c r="H121" s="44"/>
      <c r="I121" s="44"/>
      <c r="J121" s="44"/>
      <c r="K121" s="45"/>
      <c r="L121" s="45"/>
      <c r="M121" s="45"/>
      <c r="N121" s="45"/>
      <c r="O121" s="45"/>
      <c r="P121" s="45"/>
      <c r="Q121" s="45"/>
      <c r="R121" s="44">
        <f t="shared" si="13"/>
        <v>0</v>
      </c>
    </row>
    <row r="122" spans="3:18" x14ac:dyDescent="0.15">
      <c r="C122" s="87"/>
      <c r="D122" s="82"/>
      <c r="E122" s="43" t="s">
        <v>89</v>
      </c>
      <c r="F122" s="44"/>
      <c r="G122" s="44"/>
      <c r="H122" s="44"/>
      <c r="I122" s="44"/>
      <c r="J122" s="44"/>
      <c r="K122" s="45"/>
      <c r="L122" s="45"/>
      <c r="M122" s="45"/>
      <c r="N122" s="45"/>
      <c r="O122" s="45"/>
      <c r="P122" s="45"/>
      <c r="Q122" s="45"/>
      <c r="R122" s="44">
        <f t="shared" si="13"/>
        <v>0</v>
      </c>
    </row>
    <row r="123" spans="3:18" x14ac:dyDescent="0.15">
      <c r="C123" s="87"/>
      <c r="D123" s="82"/>
      <c r="E123" s="43" t="s">
        <v>90</v>
      </c>
      <c r="F123" s="44"/>
      <c r="G123" s="44"/>
      <c r="H123" s="44"/>
      <c r="I123" s="44"/>
      <c r="J123" s="44"/>
      <c r="K123" s="45"/>
      <c r="L123" s="45"/>
      <c r="M123" s="45"/>
      <c r="N123" s="45"/>
      <c r="O123" s="45"/>
      <c r="P123" s="45"/>
      <c r="Q123" s="45"/>
      <c r="R123" s="44">
        <f t="shared" si="13"/>
        <v>0</v>
      </c>
    </row>
    <row r="124" spans="3:18" x14ac:dyDescent="0.15">
      <c r="C124" s="87"/>
      <c r="D124" s="83"/>
      <c r="E124" s="43" t="s">
        <v>17</v>
      </c>
      <c r="F124" s="44"/>
      <c r="G124" s="44"/>
      <c r="H124" s="44"/>
      <c r="I124" s="44"/>
      <c r="J124" s="44"/>
      <c r="K124" s="45"/>
      <c r="L124" s="45"/>
      <c r="M124" s="45"/>
      <c r="N124" s="45"/>
      <c r="O124" s="45"/>
      <c r="P124" s="45"/>
      <c r="Q124" s="45"/>
      <c r="R124" s="44">
        <f t="shared" si="13"/>
        <v>0</v>
      </c>
    </row>
    <row r="125" spans="3:18" x14ac:dyDescent="0.15">
      <c r="C125" s="87"/>
      <c r="D125" s="81" t="s">
        <v>115</v>
      </c>
      <c r="E125" s="43" t="s">
        <v>88</v>
      </c>
      <c r="F125" s="44"/>
      <c r="G125" s="44"/>
      <c r="H125" s="44"/>
      <c r="I125" s="44"/>
      <c r="J125" s="44"/>
      <c r="K125" s="45"/>
      <c r="L125" s="45"/>
      <c r="M125" s="45"/>
      <c r="N125" s="45"/>
      <c r="O125" s="45"/>
      <c r="P125" s="45"/>
      <c r="Q125" s="45"/>
      <c r="R125" s="44">
        <f t="shared" si="13"/>
        <v>0</v>
      </c>
    </row>
    <row r="126" spans="3:18" x14ac:dyDescent="0.15">
      <c r="C126" s="87"/>
      <c r="D126" s="82"/>
      <c r="E126" s="43" t="s">
        <v>89</v>
      </c>
      <c r="F126" s="44"/>
      <c r="G126" s="44"/>
      <c r="H126" s="44"/>
      <c r="I126" s="44"/>
      <c r="J126" s="44"/>
      <c r="K126" s="45"/>
      <c r="L126" s="45"/>
      <c r="M126" s="45"/>
      <c r="N126" s="45"/>
      <c r="O126" s="45"/>
      <c r="P126" s="45"/>
      <c r="Q126" s="45"/>
      <c r="R126" s="44">
        <f t="shared" ref="R126:R145" si="14">SUM(F126:Q126)</f>
        <v>0</v>
      </c>
    </row>
    <row r="127" spans="3:18" x14ac:dyDescent="0.15">
      <c r="C127" s="87"/>
      <c r="D127" s="82"/>
      <c r="E127" s="43" t="s">
        <v>90</v>
      </c>
      <c r="F127" s="44"/>
      <c r="G127" s="44"/>
      <c r="H127" s="44"/>
      <c r="I127" s="44"/>
      <c r="J127" s="44"/>
      <c r="K127" s="45"/>
      <c r="L127" s="45"/>
      <c r="M127" s="45"/>
      <c r="N127" s="45"/>
      <c r="O127" s="45"/>
      <c r="P127" s="45"/>
      <c r="Q127" s="45"/>
      <c r="R127" s="44">
        <f t="shared" si="14"/>
        <v>0</v>
      </c>
    </row>
    <row r="128" spans="3:18" x14ac:dyDescent="0.15">
      <c r="C128" s="87"/>
      <c r="D128" s="83"/>
      <c r="E128" s="43" t="s">
        <v>17</v>
      </c>
      <c r="F128" s="44"/>
      <c r="G128" s="44"/>
      <c r="H128" s="44"/>
      <c r="I128" s="44"/>
      <c r="J128" s="44"/>
      <c r="K128" s="45"/>
      <c r="L128" s="45"/>
      <c r="M128" s="45"/>
      <c r="N128" s="45"/>
      <c r="O128" s="45"/>
      <c r="P128" s="45"/>
      <c r="Q128" s="45"/>
      <c r="R128" s="44">
        <f t="shared" si="14"/>
        <v>0</v>
      </c>
    </row>
    <row r="129" spans="3:18" x14ac:dyDescent="0.15">
      <c r="C129" s="87"/>
      <c r="D129" s="81" t="s">
        <v>116</v>
      </c>
      <c r="E129" s="43" t="s">
        <v>88</v>
      </c>
      <c r="F129" s="44"/>
      <c r="G129" s="44"/>
      <c r="H129" s="44"/>
      <c r="I129" s="44"/>
      <c r="J129" s="44"/>
      <c r="K129" s="45"/>
      <c r="L129" s="45"/>
      <c r="M129" s="45"/>
      <c r="N129" s="45"/>
      <c r="O129" s="45"/>
      <c r="P129" s="45"/>
      <c r="Q129" s="45"/>
      <c r="R129" s="44">
        <f t="shared" si="14"/>
        <v>0</v>
      </c>
    </row>
    <row r="130" spans="3:18" x14ac:dyDescent="0.15">
      <c r="C130" s="87"/>
      <c r="D130" s="82"/>
      <c r="E130" s="43" t="s">
        <v>89</v>
      </c>
      <c r="F130" s="44"/>
      <c r="G130" s="44"/>
      <c r="H130" s="44"/>
      <c r="I130" s="44"/>
      <c r="J130" s="44"/>
      <c r="K130" s="45"/>
      <c r="L130" s="45"/>
      <c r="M130" s="45"/>
      <c r="N130" s="45"/>
      <c r="O130" s="45"/>
      <c r="P130" s="45"/>
      <c r="Q130" s="45"/>
      <c r="R130" s="44">
        <f t="shared" si="14"/>
        <v>0</v>
      </c>
    </row>
    <row r="131" spans="3:18" x14ac:dyDescent="0.15">
      <c r="C131" s="87"/>
      <c r="D131" s="82"/>
      <c r="E131" s="43" t="s">
        <v>90</v>
      </c>
      <c r="F131" s="44"/>
      <c r="G131" s="44"/>
      <c r="H131" s="44"/>
      <c r="I131" s="44"/>
      <c r="J131" s="44"/>
      <c r="K131" s="45"/>
      <c r="L131" s="45"/>
      <c r="M131" s="45"/>
      <c r="N131" s="45"/>
      <c r="O131" s="45"/>
      <c r="P131" s="45"/>
      <c r="Q131" s="45"/>
      <c r="R131" s="44">
        <f t="shared" si="14"/>
        <v>0</v>
      </c>
    </row>
    <row r="132" spans="3:18" x14ac:dyDescent="0.15">
      <c r="C132" s="87"/>
      <c r="D132" s="83"/>
      <c r="E132" s="43" t="s">
        <v>17</v>
      </c>
      <c r="F132" s="44"/>
      <c r="G132" s="44"/>
      <c r="H132" s="44"/>
      <c r="I132" s="44"/>
      <c r="J132" s="44"/>
      <c r="K132" s="45"/>
      <c r="L132" s="45"/>
      <c r="M132" s="45"/>
      <c r="N132" s="45"/>
      <c r="O132" s="45"/>
      <c r="P132" s="45"/>
      <c r="Q132" s="45"/>
      <c r="R132" s="44">
        <f t="shared" si="14"/>
        <v>0</v>
      </c>
    </row>
    <row r="133" spans="3:18" x14ac:dyDescent="0.15">
      <c r="C133" s="87"/>
      <c r="D133" s="81" t="s">
        <v>117</v>
      </c>
      <c r="E133" s="43" t="s">
        <v>88</v>
      </c>
      <c r="F133" s="44"/>
      <c r="G133" s="44"/>
      <c r="H133" s="44"/>
      <c r="I133" s="44"/>
      <c r="J133" s="44"/>
      <c r="K133" s="45"/>
      <c r="L133" s="45"/>
      <c r="M133" s="45"/>
      <c r="N133" s="45"/>
      <c r="O133" s="45"/>
      <c r="P133" s="45"/>
      <c r="Q133" s="45"/>
      <c r="R133" s="44">
        <f t="shared" si="14"/>
        <v>0</v>
      </c>
    </row>
    <row r="134" spans="3:18" x14ac:dyDescent="0.15">
      <c r="C134" s="87"/>
      <c r="D134" s="82"/>
      <c r="E134" s="43" t="s">
        <v>89</v>
      </c>
      <c r="F134" s="44"/>
      <c r="G134" s="44"/>
      <c r="H134" s="44"/>
      <c r="I134" s="44"/>
      <c r="J134" s="44"/>
      <c r="K134" s="45"/>
      <c r="L134" s="45"/>
      <c r="M134" s="45"/>
      <c r="N134" s="45"/>
      <c r="O134" s="45"/>
      <c r="P134" s="45"/>
      <c r="Q134" s="45"/>
      <c r="R134" s="44">
        <f t="shared" si="14"/>
        <v>0</v>
      </c>
    </row>
    <row r="135" spans="3:18" x14ac:dyDescent="0.15">
      <c r="C135" s="87"/>
      <c r="D135" s="82"/>
      <c r="E135" s="43" t="s">
        <v>90</v>
      </c>
      <c r="F135" s="44"/>
      <c r="G135" s="44"/>
      <c r="H135" s="44"/>
      <c r="I135" s="44"/>
      <c r="J135" s="44"/>
      <c r="K135" s="45"/>
      <c r="L135" s="45"/>
      <c r="M135" s="45"/>
      <c r="N135" s="45"/>
      <c r="O135" s="45"/>
      <c r="P135" s="45"/>
      <c r="Q135" s="45"/>
      <c r="R135" s="44">
        <f t="shared" si="14"/>
        <v>0</v>
      </c>
    </row>
    <row r="136" spans="3:18" x14ac:dyDescent="0.15">
      <c r="C136" s="87"/>
      <c r="D136" s="83"/>
      <c r="E136" s="43" t="s">
        <v>17</v>
      </c>
      <c r="F136" s="44"/>
      <c r="G136" s="44"/>
      <c r="H136" s="44"/>
      <c r="I136" s="44"/>
      <c r="J136" s="44"/>
      <c r="K136" s="45"/>
      <c r="L136" s="45"/>
      <c r="M136" s="45"/>
      <c r="N136" s="45"/>
      <c r="O136" s="45"/>
      <c r="P136" s="45"/>
      <c r="Q136" s="45"/>
      <c r="R136" s="44">
        <f t="shared" si="14"/>
        <v>0</v>
      </c>
    </row>
    <row r="137" spans="3:18" x14ac:dyDescent="0.15">
      <c r="C137" s="87"/>
      <c r="D137" s="81" t="s">
        <v>118</v>
      </c>
      <c r="E137" s="43" t="s">
        <v>88</v>
      </c>
      <c r="F137" s="44"/>
      <c r="G137" s="44"/>
      <c r="H137" s="44"/>
      <c r="I137" s="44"/>
      <c r="J137" s="44"/>
      <c r="K137" s="45"/>
      <c r="L137" s="45"/>
      <c r="M137" s="45"/>
      <c r="N137" s="45"/>
      <c r="O137" s="45"/>
      <c r="P137" s="45"/>
      <c r="Q137" s="45"/>
      <c r="R137" s="44">
        <f t="shared" si="14"/>
        <v>0</v>
      </c>
    </row>
    <row r="138" spans="3:18" x14ac:dyDescent="0.15">
      <c r="C138" s="87"/>
      <c r="D138" s="82"/>
      <c r="E138" s="43" t="s">
        <v>89</v>
      </c>
      <c r="F138" s="44"/>
      <c r="G138" s="44"/>
      <c r="H138" s="44"/>
      <c r="I138" s="44"/>
      <c r="J138" s="44"/>
      <c r="K138" s="45"/>
      <c r="L138" s="45"/>
      <c r="M138" s="45"/>
      <c r="N138" s="45"/>
      <c r="O138" s="45"/>
      <c r="P138" s="45"/>
      <c r="Q138" s="45"/>
      <c r="R138" s="44">
        <f t="shared" si="14"/>
        <v>0</v>
      </c>
    </row>
    <row r="139" spans="3:18" x14ac:dyDescent="0.15">
      <c r="C139" s="87"/>
      <c r="D139" s="82"/>
      <c r="E139" s="43" t="s">
        <v>90</v>
      </c>
      <c r="F139" s="44"/>
      <c r="G139" s="44"/>
      <c r="H139" s="44"/>
      <c r="I139" s="44"/>
      <c r="J139" s="44"/>
      <c r="K139" s="45"/>
      <c r="L139" s="45"/>
      <c r="M139" s="45"/>
      <c r="N139" s="45"/>
      <c r="O139" s="45"/>
      <c r="P139" s="45"/>
      <c r="Q139" s="45"/>
      <c r="R139" s="44">
        <f t="shared" si="14"/>
        <v>0</v>
      </c>
    </row>
    <row r="140" spans="3:18" x14ac:dyDescent="0.15">
      <c r="C140" s="87"/>
      <c r="D140" s="83"/>
      <c r="E140" s="43" t="s">
        <v>17</v>
      </c>
      <c r="F140" s="44"/>
      <c r="G140" s="44"/>
      <c r="H140" s="44"/>
      <c r="I140" s="44"/>
      <c r="J140" s="44"/>
      <c r="K140" s="45"/>
      <c r="L140" s="45"/>
      <c r="M140" s="45"/>
      <c r="N140" s="45"/>
      <c r="O140" s="45"/>
      <c r="P140" s="45"/>
      <c r="Q140" s="45"/>
      <c r="R140" s="44">
        <f t="shared" si="14"/>
        <v>0</v>
      </c>
    </row>
    <row r="141" spans="3:18" x14ac:dyDescent="0.15">
      <c r="C141" s="87"/>
      <c r="D141" s="81" t="s">
        <v>119</v>
      </c>
      <c r="E141" s="43" t="s">
        <v>88</v>
      </c>
      <c r="F141" s="44"/>
      <c r="G141" s="44"/>
      <c r="H141" s="44"/>
      <c r="I141" s="44"/>
      <c r="J141" s="44"/>
      <c r="K141" s="45"/>
      <c r="L141" s="45"/>
      <c r="M141" s="45"/>
      <c r="N141" s="45"/>
      <c r="O141" s="45"/>
      <c r="P141" s="45"/>
      <c r="Q141" s="45"/>
      <c r="R141" s="44">
        <f t="shared" si="14"/>
        <v>0</v>
      </c>
    </row>
    <row r="142" spans="3:18" x14ac:dyDescent="0.15">
      <c r="C142" s="87"/>
      <c r="D142" s="82"/>
      <c r="E142" s="43" t="s">
        <v>89</v>
      </c>
      <c r="F142" s="44"/>
      <c r="G142" s="44"/>
      <c r="H142" s="44"/>
      <c r="I142" s="44"/>
      <c r="J142" s="44"/>
      <c r="K142" s="45"/>
      <c r="L142" s="45"/>
      <c r="M142" s="45"/>
      <c r="N142" s="45"/>
      <c r="O142" s="45"/>
      <c r="P142" s="45"/>
      <c r="Q142" s="45"/>
      <c r="R142" s="44">
        <f t="shared" si="14"/>
        <v>0</v>
      </c>
    </row>
    <row r="143" spans="3:18" x14ac:dyDescent="0.15">
      <c r="C143" s="87"/>
      <c r="D143" s="82"/>
      <c r="E143" s="43" t="s">
        <v>90</v>
      </c>
      <c r="F143" s="44"/>
      <c r="G143" s="44"/>
      <c r="H143" s="44"/>
      <c r="I143" s="44"/>
      <c r="J143" s="44"/>
      <c r="K143" s="45"/>
      <c r="L143" s="45"/>
      <c r="M143" s="45"/>
      <c r="N143" s="45"/>
      <c r="O143" s="45"/>
      <c r="P143" s="45"/>
      <c r="Q143" s="45"/>
      <c r="R143" s="44">
        <f t="shared" si="14"/>
        <v>0</v>
      </c>
    </row>
    <row r="144" spans="3:18" x14ac:dyDescent="0.15">
      <c r="C144" s="87"/>
      <c r="D144" s="83"/>
      <c r="E144" s="43" t="s">
        <v>17</v>
      </c>
      <c r="F144" s="44"/>
      <c r="G144" s="44"/>
      <c r="H144" s="44"/>
      <c r="I144" s="44"/>
      <c r="J144" s="44"/>
      <c r="K144" s="45"/>
      <c r="L144" s="45"/>
      <c r="M144" s="45"/>
      <c r="N144" s="45"/>
      <c r="O144" s="45"/>
      <c r="P144" s="45"/>
      <c r="Q144" s="45"/>
      <c r="R144" s="44">
        <f t="shared" si="14"/>
        <v>0</v>
      </c>
    </row>
    <row r="145" spans="3:18" x14ac:dyDescent="0.15">
      <c r="C145" s="48"/>
      <c r="D145" s="84" t="s">
        <v>120</v>
      </c>
      <c r="E145" s="85"/>
      <c r="F145" s="44">
        <f>SUM(F61:F144)</f>
        <v>25400</v>
      </c>
      <c r="G145" s="44">
        <f t="shared" ref="G145:Q145" si="15">SUM(G61:G144)</f>
        <v>108000</v>
      </c>
      <c r="H145" s="44">
        <f t="shared" si="15"/>
        <v>0</v>
      </c>
      <c r="I145" s="44">
        <f t="shared" si="15"/>
        <v>158800</v>
      </c>
      <c r="J145" s="44">
        <f t="shared" si="15"/>
        <v>14600</v>
      </c>
      <c r="K145" s="44">
        <f t="shared" si="15"/>
        <v>1760</v>
      </c>
      <c r="L145" s="44">
        <f t="shared" si="15"/>
        <v>42250</v>
      </c>
      <c r="M145" s="44">
        <f t="shared" si="15"/>
        <v>0</v>
      </c>
      <c r="N145" s="44">
        <f t="shared" si="15"/>
        <v>0</v>
      </c>
      <c r="O145" s="44">
        <f t="shared" si="15"/>
        <v>0</v>
      </c>
      <c r="P145" s="44">
        <f t="shared" si="15"/>
        <v>0</v>
      </c>
      <c r="Q145" s="44">
        <f t="shared" si="15"/>
        <v>0</v>
      </c>
      <c r="R145" s="44">
        <f t="shared" si="14"/>
        <v>350810</v>
      </c>
    </row>
  </sheetData>
  <mergeCells count="56">
    <mergeCell ref="D61:D64"/>
    <mergeCell ref="D65:D68"/>
    <mergeCell ref="D45:E45"/>
    <mergeCell ref="C54:E54"/>
    <mergeCell ref="C55:C58"/>
    <mergeCell ref="D55:E55"/>
    <mergeCell ref="D56:E56"/>
    <mergeCell ref="D57:E57"/>
    <mergeCell ref="D58:E58"/>
    <mergeCell ref="D46:E46"/>
    <mergeCell ref="D47:E47"/>
    <mergeCell ref="D48:E48"/>
    <mergeCell ref="D49:E49"/>
    <mergeCell ref="C60:C144"/>
    <mergeCell ref="D109:D112"/>
    <mergeCell ref="D113:D116"/>
    <mergeCell ref="D39:E39"/>
    <mergeCell ref="C32:C33"/>
    <mergeCell ref="D40:E40"/>
    <mergeCell ref="C43:E43"/>
    <mergeCell ref="D44:E44"/>
    <mergeCell ref="C44:C51"/>
    <mergeCell ref="D50:E50"/>
    <mergeCell ref="D51:E51"/>
    <mergeCell ref="D93:D96"/>
    <mergeCell ref="D97:D100"/>
    <mergeCell ref="C2:Q2"/>
    <mergeCell ref="C37:C40"/>
    <mergeCell ref="D37:E37"/>
    <mergeCell ref="C36:E36"/>
    <mergeCell ref="C5:C10"/>
    <mergeCell ref="D5:E5"/>
    <mergeCell ref="C4:D4"/>
    <mergeCell ref="C11:C15"/>
    <mergeCell ref="C16:C17"/>
    <mergeCell ref="C20:D20"/>
    <mergeCell ref="C21:C26"/>
    <mergeCell ref="D21:E21"/>
    <mergeCell ref="C27:C31"/>
    <mergeCell ref="D38:E38"/>
    <mergeCell ref="D69:D72"/>
    <mergeCell ref="D145:E145"/>
    <mergeCell ref="D129:D132"/>
    <mergeCell ref="D133:D136"/>
    <mergeCell ref="D137:D140"/>
    <mergeCell ref="D141:D144"/>
    <mergeCell ref="D117:D120"/>
    <mergeCell ref="D121:D124"/>
    <mergeCell ref="D125:D128"/>
    <mergeCell ref="D73:D76"/>
    <mergeCell ref="D77:D80"/>
    <mergeCell ref="D101:D104"/>
    <mergeCell ref="D105:D108"/>
    <mergeCell ref="D81:D84"/>
    <mergeCell ref="D85:D88"/>
    <mergeCell ref="D89:D92"/>
  </mergeCells>
  <phoneticPr fontId="4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H4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G3" sqref="G3"/>
    </sheetView>
  </sheetViews>
  <sheetFormatPr defaultRowHeight="13.5" x14ac:dyDescent="0.15"/>
  <cols>
    <col min="1" max="1" width="13.5" style="62" customWidth="1"/>
    <col min="2" max="3" width="11" style="20" customWidth="1"/>
    <col min="4" max="4" width="17.375" style="35"/>
    <col min="5" max="5" width="10.75" style="20" customWidth="1"/>
    <col min="6" max="6" width="11.625" style="35" customWidth="1"/>
    <col min="7" max="7" width="12.25" style="20" customWidth="1"/>
    <col min="8" max="8" width="36.125" style="35" customWidth="1"/>
    <col min="9" max="16384" width="9" style="35"/>
  </cols>
  <sheetData>
    <row r="1" spans="1:8" ht="25.5" x14ac:dyDescent="0.15">
      <c r="A1" s="92" t="s">
        <v>152</v>
      </c>
      <c r="B1" s="92"/>
      <c r="C1" s="92"/>
      <c r="D1" s="92"/>
      <c r="E1" s="92"/>
      <c r="F1" s="92"/>
      <c r="G1" s="92"/>
      <c r="H1" s="92"/>
    </row>
    <row r="2" spans="1:8" ht="37.5" customHeight="1" x14ac:dyDescent="0.15">
      <c r="A2" s="60" t="s">
        <v>77</v>
      </c>
      <c r="B2" s="36" t="s">
        <v>82</v>
      </c>
      <c r="C2" s="36"/>
      <c r="D2" s="37" t="s">
        <v>78</v>
      </c>
      <c r="E2" s="37" t="s">
        <v>153</v>
      </c>
      <c r="F2" s="36" t="s">
        <v>79</v>
      </c>
      <c r="G2" s="36" t="s">
        <v>80</v>
      </c>
      <c r="H2" s="36" t="s">
        <v>81</v>
      </c>
    </row>
    <row r="3" spans="1:8" ht="43.5" customHeight="1" x14ac:dyDescent="0.15">
      <c r="A3" s="61"/>
      <c r="B3" s="63"/>
      <c r="C3" s="63"/>
      <c r="D3" s="59" t="s">
        <v>149</v>
      </c>
      <c r="E3" s="59" t="s">
        <v>150</v>
      </c>
      <c r="F3" s="59" t="s">
        <v>151</v>
      </c>
      <c r="G3" s="59">
        <v>267.33</v>
      </c>
      <c r="H3" s="10" t="s">
        <v>154</v>
      </c>
    </row>
    <row r="4" spans="1:8" ht="43.5" customHeight="1" x14ac:dyDescent="0.15">
      <c r="A4" s="61"/>
      <c r="B4" s="63"/>
      <c r="C4" s="63"/>
      <c r="D4" s="59"/>
      <c r="E4" s="59"/>
      <c r="F4" s="59"/>
      <c r="G4" s="38"/>
      <c r="H4" s="10"/>
    </row>
    <row r="5" spans="1:8" ht="43.5" customHeight="1" x14ac:dyDescent="0.15">
      <c r="A5" s="61"/>
      <c r="B5" s="63"/>
      <c r="C5" s="63"/>
      <c r="D5" s="59"/>
      <c r="E5" s="59"/>
      <c r="F5" s="59"/>
      <c r="G5" s="38"/>
      <c r="H5" s="10"/>
    </row>
    <row r="6" spans="1:8" ht="43.5" customHeight="1" x14ac:dyDescent="0.15">
      <c r="A6" s="61"/>
      <c r="B6" s="63"/>
      <c r="C6" s="63"/>
      <c r="D6" s="59"/>
      <c r="E6" s="59"/>
      <c r="F6" s="59"/>
      <c r="G6" s="38"/>
      <c r="H6" s="10"/>
    </row>
    <row r="7" spans="1:8" ht="43.5" customHeight="1" x14ac:dyDescent="0.15">
      <c r="A7" s="61"/>
      <c r="B7" s="63"/>
      <c r="C7" s="63"/>
      <c r="D7" s="59"/>
      <c r="E7" s="59"/>
      <c r="F7" s="59"/>
      <c r="G7" s="38"/>
      <c r="H7" s="10"/>
    </row>
    <row r="8" spans="1:8" ht="21.75" customHeight="1" x14ac:dyDescent="0.15">
      <c r="A8" s="61"/>
      <c r="B8" s="63"/>
      <c r="C8" s="63"/>
      <c r="D8" s="59"/>
      <c r="E8" s="59"/>
      <c r="F8" s="59"/>
      <c r="G8" s="38"/>
      <c r="H8" s="38"/>
    </row>
    <row r="9" spans="1:8" ht="21.75" customHeight="1" x14ac:dyDescent="0.15">
      <c r="A9" s="61"/>
      <c r="B9" s="63"/>
      <c r="C9" s="63"/>
      <c r="D9" s="59"/>
      <c r="E9" s="59"/>
      <c r="F9" s="59"/>
      <c r="G9" s="38"/>
      <c r="H9" s="38"/>
    </row>
    <row r="10" spans="1:8" ht="21.75" customHeight="1" x14ac:dyDescent="0.15">
      <c r="A10" s="61"/>
      <c r="B10" s="63"/>
      <c r="C10" s="63"/>
      <c r="D10" s="59"/>
      <c r="E10" s="59"/>
      <c r="F10" s="59"/>
      <c r="G10" s="38"/>
      <c r="H10" s="38"/>
    </row>
    <row r="11" spans="1:8" ht="39" customHeight="1" x14ac:dyDescent="0.15">
      <c r="A11" s="61"/>
      <c r="B11" s="63"/>
      <c r="C11" s="63"/>
      <c r="D11" s="59"/>
      <c r="E11" s="59"/>
      <c r="F11" s="59"/>
      <c r="G11" s="38"/>
      <c r="H11" s="10"/>
    </row>
    <row r="12" spans="1:8" x14ac:dyDescent="0.15">
      <c r="A12" s="66"/>
      <c r="B12" s="63"/>
      <c r="C12" s="63"/>
      <c r="D12" s="59"/>
      <c r="E12" s="59"/>
      <c r="F12" s="59"/>
      <c r="G12" s="38"/>
      <c r="H12" s="10"/>
    </row>
    <row r="13" spans="1:8" ht="33.75" customHeight="1" x14ac:dyDescent="0.15">
      <c r="A13" s="66"/>
      <c r="B13" s="63"/>
      <c r="C13" s="63"/>
      <c r="D13" s="59"/>
      <c r="E13" s="59"/>
      <c r="F13" s="59"/>
      <c r="G13" s="38"/>
      <c r="H13" s="38"/>
    </row>
    <row r="14" spans="1:8" ht="30.75" customHeight="1" x14ac:dyDescent="0.15">
      <c r="A14" s="66"/>
      <c r="B14" s="63"/>
      <c r="C14" s="63"/>
      <c r="D14" s="59"/>
      <c r="E14" s="59"/>
      <c r="F14" s="59"/>
      <c r="G14" s="38"/>
      <c r="H14" s="38"/>
    </row>
    <row r="15" spans="1:8" ht="37.5" customHeight="1" x14ac:dyDescent="0.15">
      <c r="A15" s="66"/>
      <c r="B15" s="63"/>
      <c r="C15" s="63"/>
      <c r="D15" s="59"/>
      <c r="E15" s="59"/>
      <c r="F15" s="59"/>
      <c r="G15" s="38"/>
      <c r="H15" s="10"/>
    </row>
    <row r="16" spans="1:8" x14ac:dyDescent="0.15">
      <c r="A16" s="66"/>
      <c r="B16" s="63"/>
      <c r="C16" s="63"/>
      <c r="D16" s="59"/>
      <c r="E16" s="59"/>
      <c r="F16" s="59"/>
      <c r="G16" s="38"/>
      <c r="H16" s="10"/>
    </row>
    <row r="17" spans="1:8" x14ac:dyDescent="0.15">
      <c r="A17" s="66"/>
      <c r="B17" s="63"/>
      <c r="C17" s="63"/>
      <c r="D17" s="59"/>
      <c r="E17" s="59"/>
      <c r="F17" s="59"/>
      <c r="G17" s="38"/>
      <c r="H17" s="10"/>
    </row>
    <row r="18" spans="1:8" x14ac:dyDescent="0.15">
      <c r="A18" s="66"/>
      <c r="B18" s="63"/>
      <c r="C18" s="63"/>
      <c r="D18" s="59"/>
      <c r="E18" s="59"/>
      <c r="F18" s="59"/>
      <c r="G18" s="38"/>
      <c r="H18" s="10"/>
    </row>
    <row r="19" spans="1:8" ht="34.5" customHeight="1" x14ac:dyDescent="0.15">
      <c r="A19" s="66"/>
      <c r="B19" s="63"/>
      <c r="C19" s="63"/>
      <c r="D19" s="59"/>
      <c r="E19" s="59"/>
      <c r="F19" s="59"/>
      <c r="G19" s="38"/>
      <c r="H19" s="10"/>
    </row>
    <row r="20" spans="1:8" ht="34.5" customHeight="1" x14ac:dyDescent="0.15">
      <c r="A20" s="66"/>
      <c r="B20" s="63"/>
      <c r="C20" s="63"/>
      <c r="D20" s="59"/>
      <c r="E20" s="59"/>
      <c r="F20" s="59"/>
      <c r="G20" s="38"/>
      <c r="H20" s="10"/>
    </row>
    <row r="21" spans="1:8" ht="39" customHeight="1" x14ac:dyDescent="0.15">
      <c r="A21" s="66"/>
      <c r="B21" s="63"/>
      <c r="C21" s="63"/>
      <c r="D21" s="59"/>
      <c r="E21" s="59"/>
      <c r="F21" s="59"/>
      <c r="G21" s="38"/>
      <c r="H21" s="10"/>
    </row>
    <row r="22" spans="1:8" ht="39" customHeight="1" x14ac:dyDescent="0.15">
      <c r="A22" s="66"/>
      <c r="B22" s="63"/>
      <c r="C22" s="63"/>
      <c r="D22" s="59"/>
      <c r="E22" s="59"/>
      <c r="F22" s="59"/>
      <c r="G22" s="38"/>
      <c r="H22" s="10"/>
    </row>
    <row r="23" spans="1:8" x14ac:dyDescent="0.15">
      <c r="A23" s="66"/>
      <c r="B23" s="63"/>
      <c r="C23" s="63"/>
      <c r="D23" s="59"/>
      <c r="E23" s="59"/>
      <c r="F23" s="59"/>
      <c r="G23" s="38"/>
      <c r="H23" s="10"/>
    </row>
    <row r="24" spans="1:8" x14ac:dyDescent="0.15">
      <c r="A24" s="66"/>
      <c r="B24" s="63"/>
      <c r="C24" s="63"/>
      <c r="D24" s="59"/>
      <c r="E24" s="59"/>
      <c r="F24" s="59"/>
      <c r="G24" s="38"/>
      <c r="H24" s="10"/>
    </row>
    <row r="25" spans="1:8" x14ac:dyDescent="0.15">
      <c r="A25" s="66"/>
      <c r="B25" s="63"/>
      <c r="C25" s="63"/>
      <c r="D25" s="59"/>
      <c r="E25" s="59"/>
      <c r="F25" s="59"/>
      <c r="G25" s="38"/>
      <c r="H25" s="71"/>
    </row>
    <row r="26" spans="1:8" x14ac:dyDescent="0.15">
      <c r="A26" s="66"/>
      <c r="B26" s="63"/>
      <c r="C26" s="63"/>
      <c r="D26" s="59"/>
      <c r="E26" s="59"/>
      <c r="F26" s="59"/>
      <c r="G26" s="38"/>
      <c r="H26" s="10"/>
    </row>
    <row r="27" spans="1:8" x14ac:dyDescent="0.15">
      <c r="A27" s="66"/>
      <c r="B27" s="63"/>
      <c r="C27" s="63"/>
      <c r="D27" s="59"/>
      <c r="E27" s="59"/>
      <c r="F27" s="59"/>
      <c r="G27" s="38"/>
      <c r="H27" s="10"/>
    </row>
    <row r="28" spans="1:8" x14ac:dyDescent="0.15">
      <c r="A28" s="66"/>
      <c r="B28" s="63"/>
      <c r="C28" s="63"/>
      <c r="D28" s="59"/>
      <c r="E28" s="59"/>
      <c r="F28" s="59"/>
      <c r="G28" s="38"/>
      <c r="H28" s="10"/>
    </row>
    <row r="29" spans="1:8" x14ac:dyDescent="0.15">
      <c r="A29" s="66"/>
      <c r="B29" s="63"/>
      <c r="C29" s="63"/>
      <c r="D29" s="59"/>
      <c r="E29" s="59"/>
      <c r="F29" s="59"/>
      <c r="G29" s="38"/>
      <c r="H29" s="10"/>
    </row>
    <row r="30" spans="1:8" x14ac:dyDescent="0.15">
      <c r="A30" s="66"/>
      <c r="B30" s="63"/>
      <c r="C30" s="63"/>
      <c r="D30" s="59"/>
      <c r="E30" s="59"/>
      <c r="F30" s="59"/>
      <c r="G30" s="38"/>
      <c r="H30" s="10"/>
    </row>
    <row r="31" spans="1:8" ht="27.75" customHeight="1" x14ac:dyDescent="0.15">
      <c r="A31" s="66"/>
      <c r="B31" s="63"/>
      <c r="C31" s="63"/>
      <c r="D31" s="59"/>
      <c r="E31" s="38"/>
      <c r="F31" s="59"/>
      <c r="G31" s="38"/>
      <c r="H31" s="71"/>
    </row>
    <row r="32" spans="1:8" x14ac:dyDescent="0.15">
      <c r="A32" s="66"/>
      <c r="B32" s="63"/>
      <c r="C32" s="63"/>
      <c r="D32" s="59"/>
      <c r="E32" s="59"/>
      <c r="F32" s="59"/>
      <c r="G32" s="38"/>
      <c r="H32" s="10"/>
    </row>
    <row r="33" spans="1:8" x14ac:dyDescent="0.15">
      <c r="A33" s="66"/>
      <c r="B33" s="38"/>
      <c r="C33" s="38"/>
      <c r="D33" s="71"/>
      <c r="E33" s="38"/>
      <c r="F33" s="71"/>
      <c r="G33" s="38"/>
      <c r="H33" s="71"/>
    </row>
    <row r="34" spans="1:8" x14ac:dyDescent="0.15">
      <c r="A34" s="66"/>
      <c r="B34" s="38"/>
      <c r="C34" s="38"/>
      <c r="D34" s="71"/>
      <c r="E34" s="38"/>
      <c r="F34" s="71"/>
      <c r="G34" s="38"/>
      <c r="H34" s="71"/>
    </row>
    <row r="35" spans="1:8" x14ac:dyDescent="0.15">
      <c r="A35" s="66"/>
      <c r="B35" s="38"/>
      <c r="C35" s="38"/>
      <c r="D35" s="71"/>
      <c r="E35" s="38"/>
      <c r="F35" s="71"/>
      <c r="G35" s="38"/>
      <c r="H35" s="71"/>
    </row>
    <row r="36" spans="1:8" x14ac:dyDescent="0.15">
      <c r="A36" s="66"/>
      <c r="B36" s="38"/>
      <c r="C36" s="38"/>
      <c r="D36" s="71"/>
      <c r="E36" s="38"/>
      <c r="F36" s="71"/>
      <c r="G36" s="38"/>
      <c r="H36" s="71"/>
    </row>
    <row r="37" spans="1:8" x14ac:dyDescent="0.15">
      <c r="A37" s="66"/>
      <c r="B37" s="38"/>
      <c r="C37" s="38"/>
      <c r="D37" s="71"/>
      <c r="E37" s="38"/>
      <c r="F37" s="71"/>
      <c r="G37" s="38"/>
      <c r="H37" s="71"/>
    </row>
    <row r="38" spans="1:8" x14ac:dyDescent="0.15">
      <c r="A38" s="66"/>
      <c r="B38" s="38"/>
      <c r="C38" s="38"/>
      <c r="D38" s="71"/>
      <c r="E38" s="38"/>
      <c r="F38" s="71"/>
      <c r="G38" s="38"/>
      <c r="H38" s="71"/>
    </row>
    <row r="39" spans="1:8" x14ac:dyDescent="0.15">
      <c r="A39" s="66"/>
      <c r="B39" s="38"/>
      <c r="C39" s="38"/>
      <c r="D39" s="71"/>
      <c r="E39" s="38"/>
      <c r="F39" s="71"/>
      <c r="G39" s="38"/>
      <c r="H39" s="71"/>
    </row>
    <row r="40" spans="1:8" x14ac:dyDescent="0.15">
      <c r="A40" s="66"/>
      <c r="B40" s="38"/>
      <c r="C40" s="38"/>
      <c r="D40" s="71"/>
      <c r="E40" s="38"/>
      <c r="F40" s="71"/>
      <c r="G40" s="38"/>
      <c r="H40" s="71"/>
    </row>
    <row r="41" spans="1:8" x14ac:dyDescent="0.15">
      <c r="A41" s="66"/>
      <c r="B41" s="38"/>
      <c r="C41" s="38"/>
      <c r="D41" s="71"/>
      <c r="E41" s="38"/>
      <c r="F41" s="71"/>
      <c r="G41" s="38"/>
      <c r="H41" s="71"/>
    </row>
    <row r="42" spans="1:8" x14ac:dyDescent="0.15">
      <c r="A42" s="66"/>
      <c r="B42" s="38"/>
      <c r="C42" s="38"/>
      <c r="D42" s="71"/>
      <c r="E42" s="38"/>
      <c r="F42" s="71"/>
      <c r="G42" s="38"/>
      <c r="H42" s="71"/>
    </row>
    <row r="43" spans="1:8" x14ac:dyDescent="0.15">
      <c r="A43" s="66"/>
      <c r="B43" s="38"/>
      <c r="C43" s="38"/>
      <c r="D43" s="71"/>
      <c r="E43" s="38"/>
      <c r="F43" s="71"/>
      <c r="G43" s="38"/>
      <c r="H43" s="71"/>
    </row>
    <row r="44" spans="1:8" x14ac:dyDescent="0.15">
      <c r="A44" s="66"/>
      <c r="B44" s="38"/>
      <c r="C44" s="38"/>
      <c r="D44" s="71"/>
      <c r="E44" s="38"/>
      <c r="F44" s="71"/>
      <c r="G44" s="38"/>
      <c r="H44" s="71"/>
    </row>
    <row r="45" spans="1:8" x14ac:dyDescent="0.15">
      <c r="A45" s="66"/>
      <c r="B45" s="38"/>
      <c r="C45" s="38"/>
      <c r="D45" s="71"/>
      <c r="E45" s="38"/>
      <c r="F45" s="71"/>
      <c r="G45" s="38"/>
      <c r="H45" s="71"/>
    </row>
  </sheetData>
  <mergeCells count="1">
    <mergeCell ref="A1:H1"/>
  </mergeCells>
  <phoneticPr fontId="4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表3 环境保护税申报情况</vt:lpstr>
      <vt:lpstr>表8  主要环保设备运行情况</vt:lpstr>
      <vt:lpstr>小时均值超标说明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2019-07-17T07:09:36Z</dcterms:modified>
</cp:coreProperties>
</file>